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Vorlagen\Neuer Ordner\"/>
    </mc:Choice>
  </mc:AlternateContent>
  <xr:revisionPtr revIDLastSave="0" documentId="8_{EB1BDCA3-298D-41A4-B91D-DA8E8ED086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isekostenabrechnung" sheetId="1" r:id="rId1"/>
    <sheet name="Länder" sheetId="4" r:id="rId2"/>
    <sheet name="Versionshinweise" sheetId="3" r:id="rId3"/>
  </sheets>
  <definedNames>
    <definedName name="_xlnm.Print_Area" localSheetId="0">Reisekostenabrechnung!$A$8:$AC$54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7" i="1" l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16" i="1"/>
  <c r="G53" i="1" l="1"/>
  <c r="U53" i="1" s="1"/>
  <c r="W53" i="1" s="1"/>
  <c r="K53" i="1"/>
  <c r="J53" i="1"/>
  <c r="G52" i="1"/>
  <c r="K52" i="1"/>
  <c r="J52" i="1"/>
  <c r="G51" i="1"/>
  <c r="U51" i="1" s="1"/>
  <c r="W51" i="1" s="1"/>
  <c r="K51" i="1"/>
  <c r="J51" i="1"/>
  <c r="G50" i="1"/>
  <c r="K50" i="1"/>
  <c r="J50" i="1"/>
  <c r="G49" i="1"/>
  <c r="U49" i="1" s="1"/>
  <c r="W49" i="1" s="1"/>
  <c r="K49" i="1"/>
  <c r="J49" i="1"/>
  <c r="G48" i="1"/>
  <c r="K48" i="1"/>
  <c r="J48" i="1"/>
  <c r="G47" i="1"/>
  <c r="K47" i="1"/>
  <c r="J47" i="1"/>
  <c r="G46" i="1"/>
  <c r="K46" i="1"/>
  <c r="J46" i="1"/>
  <c r="G45" i="1"/>
  <c r="U45" i="1" s="1"/>
  <c r="W45" i="1" s="1"/>
  <c r="K45" i="1"/>
  <c r="J45" i="1"/>
  <c r="G44" i="1"/>
  <c r="K44" i="1"/>
  <c r="J44" i="1"/>
  <c r="G43" i="1"/>
  <c r="K43" i="1"/>
  <c r="J43" i="1"/>
  <c r="G42" i="1"/>
  <c r="K42" i="1"/>
  <c r="J42" i="1"/>
  <c r="G41" i="1"/>
  <c r="U41" i="1" s="1"/>
  <c r="W41" i="1" s="1"/>
  <c r="K41" i="1"/>
  <c r="J41" i="1"/>
  <c r="G40" i="1"/>
  <c r="K40" i="1"/>
  <c r="L40" i="1" s="1"/>
  <c r="J40" i="1"/>
  <c r="G39" i="1"/>
  <c r="K39" i="1"/>
  <c r="J39" i="1"/>
  <c r="G38" i="1"/>
  <c r="K38" i="1"/>
  <c r="J38" i="1"/>
  <c r="G37" i="1"/>
  <c r="U37" i="1" s="1"/>
  <c r="W37" i="1" s="1"/>
  <c r="K37" i="1"/>
  <c r="J37" i="1"/>
  <c r="G36" i="1"/>
  <c r="K36" i="1"/>
  <c r="J36" i="1"/>
  <c r="G35" i="1"/>
  <c r="N35" i="1" s="1"/>
  <c r="O35" i="1" s="1"/>
  <c r="Q35" i="1" s="1"/>
  <c r="K35" i="1"/>
  <c r="J35" i="1"/>
  <c r="G34" i="1"/>
  <c r="K34" i="1"/>
  <c r="J34" i="1"/>
  <c r="G33" i="1"/>
  <c r="N33" i="1" s="1"/>
  <c r="O33" i="1" s="1"/>
  <c r="Q33" i="1" s="1"/>
  <c r="K33" i="1"/>
  <c r="M33" i="1" s="1"/>
  <c r="J33" i="1"/>
  <c r="G32" i="1"/>
  <c r="K32" i="1"/>
  <c r="J32" i="1"/>
  <c r="G31" i="1"/>
  <c r="N31" i="1" s="1"/>
  <c r="O31" i="1" s="1"/>
  <c r="Q31" i="1" s="1"/>
  <c r="K31" i="1"/>
  <c r="J31" i="1"/>
  <c r="G30" i="1"/>
  <c r="K30" i="1"/>
  <c r="J30" i="1"/>
  <c r="G29" i="1"/>
  <c r="K29" i="1"/>
  <c r="L29" i="1" s="1"/>
  <c r="J29" i="1"/>
  <c r="G28" i="1"/>
  <c r="K28" i="1"/>
  <c r="J28" i="1"/>
  <c r="G27" i="1"/>
  <c r="K27" i="1"/>
  <c r="L27" i="1" s="1"/>
  <c r="J27" i="1"/>
  <c r="G26" i="1"/>
  <c r="K26" i="1"/>
  <c r="J26" i="1"/>
  <c r="G25" i="1"/>
  <c r="N25" i="1" s="1"/>
  <c r="O25" i="1" s="1"/>
  <c r="Q25" i="1" s="1"/>
  <c r="K25" i="1"/>
  <c r="J25" i="1"/>
  <c r="G24" i="1"/>
  <c r="K24" i="1"/>
  <c r="J24" i="1"/>
  <c r="G23" i="1"/>
  <c r="N23" i="1" s="1"/>
  <c r="O23" i="1" s="1"/>
  <c r="Q23" i="1" s="1"/>
  <c r="K23" i="1"/>
  <c r="M23" i="1" s="1"/>
  <c r="J23" i="1"/>
  <c r="G22" i="1"/>
  <c r="K22" i="1"/>
  <c r="L22" i="1" s="1"/>
  <c r="J22" i="1"/>
  <c r="G21" i="1"/>
  <c r="N21" i="1" s="1"/>
  <c r="O21" i="1" s="1"/>
  <c r="Q21" i="1" s="1"/>
  <c r="K21" i="1"/>
  <c r="J21" i="1"/>
  <c r="G20" i="1"/>
  <c r="K20" i="1"/>
  <c r="J20" i="1"/>
  <c r="G19" i="1"/>
  <c r="K19" i="1"/>
  <c r="L19" i="1" s="1"/>
  <c r="J19" i="1"/>
  <c r="G18" i="1"/>
  <c r="K18" i="1"/>
  <c r="J18" i="1"/>
  <c r="G17" i="1"/>
  <c r="N17" i="1" s="1"/>
  <c r="O17" i="1" s="1"/>
  <c r="Q17" i="1" s="1"/>
  <c r="K17" i="1"/>
  <c r="J17" i="1"/>
  <c r="G16" i="1"/>
  <c r="K16" i="1"/>
  <c r="J16" i="1"/>
  <c r="AC53" i="1"/>
  <c r="AC51" i="1"/>
  <c r="AC50" i="1"/>
  <c r="AC49" i="1"/>
  <c r="AC48" i="1"/>
  <c r="AC47" i="1"/>
  <c r="AC43" i="1"/>
  <c r="AC41" i="1"/>
  <c r="AC39" i="1"/>
  <c r="AC38" i="1"/>
  <c r="AC37" i="1"/>
  <c r="AC36" i="1"/>
  <c r="AC35" i="1"/>
  <c r="AC33" i="1"/>
  <c r="AC32" i="1"/>
  <c r="AC31" i="1"/>
  <c r="AC29" i="1"/>
  <c r="AC28" i="1"/>
  <c r="AC27" i="1"/>
  <c r="AC26" i="1"/>
  <c r="AC25" i="1"/>
  <c r="AC24" i="1"/>
  <c r="AC23" i="1"/>
  <c r="AC21" i="1"/>
  <c r="AC19" i="1"/>
  <c r="AC17" i="1"/>
  <c r="AC16" i="1"/>
  <c r="A9" i="1"/>
  <c r="AC52" i="1"/>
  <c r="AC46" i="1"/>
  <c r="AC45" i="1"/>
  <c r="AC44" i="1"/>
  <c r="AC42" i="1"/>
  <c r="AC40" i="1"/>
  <c r="AC34" i="1"/>
  <c r="AC30" i="1"/>
  <c r="AC22" i="1"/>
  <c r="AC20" i="1"/>
  <c r="AC18" i="1"/>
  <c r="M53" i="1"/>
  <c r="L53" i="1"/>
  <c r="M52" i="1"/>
  <c r="L52" i="1"/>
  <c r="M51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M41" i="1"/>
  <c r="L41" i="1"/>
  <c r="M40" i="1"/>
  <c r="M39" i="1"/>
  <c r="M37" i="1"/>
  <c r="M36" i="1"/>
  <c r="L35" i="1"/>
  <c r="L34" i="1"/>
  <c r="M32" i="1"/>
  <c r="L32" i="1"/>
  <c r="M31" i="1"/>
  <c r="M30" i="1"/>
  <c r="L30" i="1"/>
  <c r="M28" i="1"/>
  <c r="L28" i="1"/>
  <c r="M27" i="1"/>
  <c r="M25" i="1"/>
  <c r="L23" i="1"/>
  <c r="M22" i="1"/>
  <c r="M21" i="1"/>
  <c r="M20" i="1"/>
  <c r="M19" i="1"/>
  <c r="M29" i="1" l="1"/>
  <c r="U19" i="1"/>
  <c r="W19" i="1" s="1"/>
  <c r="M35" i="1"/>
  <c r="R35" i="1"/>
  <c r="L36" i="1"/>
  <c r="R21" i="1"/>
  <c r="U29" i="1"/>
  <c r="W29" i="1" s="1"/>
  <c r="R33" i="1"/>
  <c r="M34" i="1"/>
  <c r="U36" i="1"/>
  <c r="W36" i="1" s="1"/>
  <c r="L39" i="1"/>
  <c r="U40" i="1"/>
  <c r="W40" i="1" s="1"/>
  <c r="L43" i="1"/>
  <c r="U44" i="1"/>
  <c r="W44" i="1" s="1"/>
  <c r="U48" i="1"/>
  <c r="W48" i="1" s="1"/>
  <c r="L51" i="1"/>
  <c r="U52" i="1"/>
  <c r="W52" i="1" s="1"/>
  <c r="R31" i="1"/>
  <c r="M38" i="1"/>
  <c r="M42" i="1"/>
  <c r="M50" i="1"/>
  <c r="L16" i="1"/>
  <c r="M16" i="1" s="1"/>
  <c r="L20" i="1"/>
  <c r="R17" i="1"/>
  <c r="L18" i="1"/>
  <c r="N19" i="1"/>
  <c r="O19" i="1" s="1"/>
  <c r="R19" i="1" s="1"/>
  <c r="U20" i="1"/>
  <c r="W20" i="1" s="1"/>
  <c r="L25" i="1"/>
  <c r="R25" i="1"/>
  <c r="S25" i="1" s="1"/>
  <c r="M26" i="1"/>
  <c r="U27" i="1"/>
  <c r="W27" i="1" s="1"/>
  <c r="L37" i="1"/>
  <c r="U50" i="1"/>
  <c r="W50" i="1" s="1"/>
  <c r="R23" i="1"/>
  <c r="M24" i="1"/>
  <c r="S35" i="1"/>
  <c r="M18" i="1"/>
  <c r="L24" i="1"/>
  <c r="L42" i="1"/>
  <c r="U18" i="1"/>
  <c r="W18" i="1" s="1"/>
  <c r="U35" i="1"/>
  <c r="W35" i="1" s="1"/>
  <c r="S17" i="1"/>
  <c r="U34" i="1"/>
  <c r="W34" i="1" s="1"/>
  <c r="U17" i="1"/>
  <c r="W17" i="1" s="1"/>
  <c r="U24" i="1"/>
  <c r="W24" i="1" s="1"/>
  <c r="S31" i="1"/>
  <c r="L17" i="1"/>
  <c r="S21" i="1"/>
  <c r="U31" i="1"/>
  <c r="W31" i="1" s="1"/>
  <c r="U38" i="1"/>
  <c r="W38" i="1" s="1"/>
  <c r="U42" i="1"/>
  <c r="W42" i="1" s="1"/>
  <c r="U46" i="1"/>
  <c r="W46" i="1" s="1"/>
  <c r="M17" i="1"/>
  <c r="U21" i="1"/>
  <c r="W21" i="1" s="1"/>
  <c r="U28" i="1"/>
  <c r="W28" i="1" s="1"/>
  <c r="AA54" i="1"/>
  <c r="U25" i="1"/>
  <c r="W25" i="1" s="1"/>
  <c r="U32" i="1"/>
  <c r="W32" i="1" s="1"/>
  <c r="U43" i="1"/>
  <c r="W43" i="1" s="1"/>
  <c r="U47" i="1"/>
  <c r="W47" i="1" s="1"/>
  <c r="L31" i="1"/>
  <c r="U22" i="1"/>
  <c r="W22" i="1" s="1"/>
  <c r="N29" i="1"/>
  <c r="O29" i="1" s="1"/>
  <c r="R29" i="1" s="1"/>
  <c r="L26" i="1"/>
  <c r="L38" i="1"/>
  <c r="L50" i="1"/>
  <c r="S33" i="1"/>
  <c r="U26" i="1"/>
  <c r="W26" i="1" s="1"/>
  <c r="S23" i="1"/>
  <c r="U33" i="1"/>
  <c r="W33" i="1" s="1"/>
  <c r="L21" i="1"/>
  <c r="L33" i="1"/>
  <c r="U23" i="1"/>
  <c r="W23" i="1" s="1"/>
  <c r="U30" i="1"/>
  <c r="W30" i="1" s="1"/>
  <c r="N37" i="1"/>
  <c r="O37" i="1" s="1"/>
  <c r="R37" i="1" s="1"/>
  <c r="N27" i="1"/>
  <c r="O27" i="1" s="1"/>
  <c r="AC54" i="1"/>
  <c r="N40" i="1"/>
  <c r="O40" i="1" s="1"/>
  <c r="N42" i="1"/>
  <c r="O42" i="1" s="1"/>
  <c r="R42" i="1" s="1"/>
  <c r="N44" i="1"/>
  <c r="O44" i="1" s="1"/>
  <c r="N46" i="1"/>
  <c r="O46" i="1" s="1"/>
  <c r="N48" i="1"/>
  <c r="O48" i="1" s="1"/>
  <c r="R48" i="1" s="1"/>
  <c r="N50" i="1"/>
  <c r="O50" i="1" s="1"/>
  <c r="R50" i="1" s="1"/>
  <c r="N52" i="1"/>
  <c r="O52" i="1" s="1"/>
  <c r="R52" i="1" s="1"/>
  <c r="N18" i="1"/>
  <c r="O18" i="1" s="1"/>
  <c r="N20" i="1"/>
  <c r="O20" i="1" s="1"/>
  <c r="N22" i="1"/>
  <c r="O22" i="1" s="1"/>
  <c r="N24" i="1"/>
  <c r="O24" i="1" s="1"/>
  <c r="Q24" i="1" s="1"/>
  <c r="N26" i="1"/>
  <c r="O26" i="1" s="1"/>
  <c r="N28" i="1"/>
  <c r="O28" i="1" s="1"/>
  <c r="R28" i="1" s="1"/>
  <c r="N30" i="1"/>
  <c r="O30" i="1" s="1"/>
  <c r="N32" i="1"/>
  <c r="O32" i="1" s="1"/>
  <c r="R32" i="1" s="1"/>
  <c r="N34" i="1"/>
  <c r="O34" i="1" s="1"/>
  <c r="N36" i="1"/>
  <c r="O36" i="1" s="1"/>
  <c r="R36" i="1" s="1"/>
  <c r="N38" i="1"/>
  <c r="O38" i="1" s="1"/>
  <c r="N41" i="1"/>
  <c r="O41" i="1" s="1"/>
  <c r="R41" i="1" s="1"/>
  <c r="N43" i="1"/>
  <c r="O43" i="1" s="1"/>
  <c r="N45" i="1"/>
  <c r="O45" i="1" s="1"/>
  <c r="N47" i="1"/>
  <c r="O47" i="1" s="1"/>
  <c r="R47" i="1" s="1"/>
  <c r="N49" i="1"/>
  <c r="O49" i="1" s="1"/>
  <c r="N51" i="1"/>
  <c r="O51" i="1" s="1"/>
  <c r="N53" i="1"/>
  <c r="O53" i="1" s="1"/>
  <c r="R53" i="1" s="1"/>
  <c r="N16" i="1"/>
  <c r="O16" i="1" s="1"/>
  <c r="Q16" i="1" s="1"/>
  <c r="U16" i="1"/>
  <c r="W16" i="1" s="1"/>
  <c r="C57" i="1"/>
  <c r="C59" i="1"/>
  <c r="U39" i="1"/>
  <c r="W39" i="1" s="1"/>
  <c r="N39" i="1"/>
  <c r="O39" i="1" s="1"/>
  <c r="R16" i="1" l="1"/>
  <c r="S16" i="1" s="1"/>
  <c r="C56" i="1" s="1"/>
  <c r="C58" i="1" s="1"/>
  <c r="C60" i="1" s="1"/>
  <c r="Q51" i="1"/>
  <c r="Q43" i="1"/>
  <c r="Q34" i="1"/>
  <c r="Q26" i="1"/>
  <c r="Q18" i="1"/>
  <c r="Q46" i="1"/>
  <c r="Q39" i="1"/>
  <c r="Q49" i="1"/>
  <c r="Q41" i="1"/>
  <c r="S41" i="1" s="1"/>
  <c r="Q32" i="1"/>
  <c r="S32" i="1" s="1"/>
  <c r="Q52" i="1"/>
  <c r="S52" i="1" s="1"/>
  <c r="Q44" i="1"/>
  <c r="R24" i="1"/>
  <c r="R26" i="1"/>
  <c r="R34" i="1"/>
  <c r="Q47" i="1"/>
  <c r="S47" i="1" s="1"/>
  <c r="Q38" i="1"/>
  <c r="Q30" i="1"/>
  <c r="Q22" i="1"/>
  <c r="Q50" i="1"/>
  <c r="S50" i="1" s="1"/>
  <c r="Q42" i="1"/>
  <c r="S42" i="1" s="1"/>
  <c r="Q27" i="1"/>
  <c r="R44" i="1"/>
  <c r="R49" i="1"/>
  <c r="Q19" i="1"/>
  <c r="S19" i="1" s="1"/>
  <c r="R38" i="1"/>
  <c r="S38" i="1" s="1"/>
  <c r="R27" i="1"/>
  <c r="R51" i="1"/>
  <c r="R39" i="1"/>
  <c r="S39" i="1" s="1"/>
  <c r="R22" i="1"/>
  <c r="Q53" i="1"/>
  <c r="S53" i="1" s="1"/>
  <c r="Q45" i="1"/>
  <c r="S36" i="1"/>
  <c r="Q36" i="1"/>
  <c r="Q28" i="1"/>
  <c r="S28" i="1" s="1"/>
  <c r="Q20" i="1"/>
  <c r="Q48" i="1"/>
  <c r="S48" i="1" s="1"/>
  <c r="Q40" i="1"/>
  <c r="Q37" i="1"/>
  <c r="S37" i="1" s="1"/>
  <c r="Q29" i="1"/>
  <c r="S29" i="1" s="1"/>
  <c r="R40" i="1"/>
  <c r="S40" i="1" s="1"/>
  <c r="R45" i="1"/>
  <c r="R30" i="1"/>
  <c r="R18" i="1"/>
  <c r="R46" i="1"/>
  <c r="R20" i="1"/>
  <c r="S20" i="1" s="1"/>
  <c r="R43" i="1"/>
  <c r="D57" i="1"/>
  <c r="E57" i="1" s="1"/>
  <c r="S24" i="1"/>
  <c r="W54" i="1"/>
  <c r="D59" i="1" s="1"/>
  <c r="S45" i="1" l="1"/>
  <c r="S22" i="1"/>
  <c r="S46" i="1"/>
  <c r="S26" i="1"/>
  <c r="S43" i="1"/>
  <c r="S27" i="1"/>
  <c r="S30" i="1"/>
  <c r="S44" i="1"/>
  <c r="S49" i="1"/>
  <c r="S18" i="1"/>
  <c r="S34" i="1"/>
  <c r="S51" i="1"/>
  <c r="E59" i="1"/>
  <c r="S54" i="1" l="1"/>
  <c r="D56" i="1" s="1"/>
  <c r="E56" i="1" s="1"/>
  <c r="E58" i="1" s="1"/>
  <c r="E60" i="1" s="1"/>
  <c r="D58" i="1" l="1"/>
  <c r="D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Weghofer, MSc (HSP Steuerberatung)</author>
  </authors>
  <commentList>
    <comment ref="AB15" authorId="0" shapeId="0" xr:uid="{00000000-0006-0000-0000-000001000000}">
      <text>
        <r>
          <rPr>
            <sz val="9"/>
            <color indexed="81"/>
            <rFont val="Segoe UI"/>
            <family val="2"/>
          </rPr>
          <t>sind Belege in Buchhaltung, als Echtkosten 0,00 eintragen</t>
        </r>
      </text>
    </comment>
  </commentList>
</comments>
</file>

<file path=xl/sharedStrings.xml><?xml version="1.0" encoding="utf-8"?>
<sst xmlns="http://schemas.openxmlformats.org/spreadsheetml/2006/main" count="452" uniqueCount="244">
  <si>
    <t>Reisezweck</t>
  </si>
  <si>
    <t>bis</t>
  </si>
  <si>
    <t>Taggeld</t>
  </si>
  <si>
    <t>1.</t>
  </si>
  <si>
    <t>2.</t>
  </si>
  <si>
    <t>3.</t>
  </si>
  <si>
    <t>Tages- und Nächtigungsgelder können nur angesetzt werden, wenn die Reise über drei Stunden betragen hat und der Zielort über 25 Kilometer entfernt ist.</t>
  </si>
  <si>
    <t>4.</t>
  </si>
  <si>
    <t>Summe Reisekosten</t>
  </si>
  <si>
    <t>6.</t>
  </si>
  <si>
    <t>5.</t>
  </si>
  <si>
    <t>Land</t>
  </si>
  <si>
    <t>Tagesgebühr</t>
  </si>
  <si>
    <t>Nächtigungsgebühr</t>
  </si>
  <si>
    <t>I. EUROPA</t>
  </si>
  <si>
    <t>Albanien</t>
  </si>
  <si>
    <t>Belarus</t>
  </si>
  <si>
    <t>Belgien</t>
  </si>
  <si>
    <t>Brüssel</t>
  </si>
  <si>
    <t>Bosnien und Herzegowina</t>
  </si>
  <si>
    <t>Bulgarien</t>
  </si>
  <si>
    <t>Dänemark</t>
  </si>
  <si>
    <t>Deutschland</t>
  </si>
  <si>
    <t>Estland</t>
  </si>
  <si>
    <t>Finnland</t>
  </si>
  <si>
    <t>Frankreich</t>
  </si>
  <si>
    <t>Paris und Straßburg</t>
  </si>
  <si>
    <t>Griechenland</t>
  </si>
  <si>
    <t>Großbritannien und Nordirland</t>
  </si>
  <si>
    <t>London</t>
  </si>
  <si>
    <t>Irland</t>
  </si>
  <si>
    <t>Island</t>
  </si>
  <si>
    <t>Italien</t>
  </si>
  <si>
    <t>Rom und Mailand</t>
  </si>
  <si>
    <t>Kroatien</t>
  </si>
  <si>
    <t>Lettland</t>
  </si>
  <si>
    <t>Liechtenstein</t>
  </si>
  <si>
    <t>Litauen</t>
  </si>
  <si>
    <t>Luxemburg</t>
  </si>
  <si>
    <t>Malta</t>
  </si>
  <si>
    <t>Moldau</t>
  </si>
  <si>
    <t>Niederlande</t>
  </si>
  <si>
    <t>Norwegen</t>
  </si>
  <si>
    <t>Polen</t>
  </si>
  <si>
    <t>Portugal</t>
  </si>
  <si>
    <t>Rumänien</t>
  </si>
  <si>
    <t>Russische Föderation</t>
  </si>
  <si>
    <t>Moskau</t>
  </si>
  <si>
    <t>Schweden</t>
  </si>
  <si>
    <t>Schweiz</t>
  </si>
  <si>
    <t>Slowakei</t>
  </si>
  <si>
    <t>Preßburg</t>
  </si>
  <si>
    <t>Slowenien</t>
  </si>
  <si>
    <t>Spanien</t>
  </si>
  <si>
    <t>Tschechien</t>
  </si>
  <si>
    <t>Türkei</t>
  </si>
  <si>
    <t>Ukraine</t>
  </si>
  <si>
    <t>Ungarn</t>
  </si>
  <si>
    <t>Budapest</t>
  </si>
  <si>
    <t>Zypern</t>
  </si>
  <si>
    <t>II. AFRIKA</t>
  </si>
  <si>
    <t>Ägypten</t>
  </si>
  <si>
    <t>Algerien</t>
  </si>
  <si>
    <t>Angola</t>
  </si>
  <si>
    <t>Äthiopien</t>
  </si>
  <si>
    <t>Benin</t>
  </si>
  <si>
    <t>Burkina Faso</t>
  </si>
  <si>
    <t>Burundi</t>
  </si>
  <si>
    <t>Côte d'Ivoire</t>
  </si>
  <si>
    <t>Demokratische Rep. Kongo</t>
  </si>
  <si>
    <t>Dschibuti</t>
  </si>
  <si>
    <t>Gabun</t>
  </si>
  <si>
    <t>Gambia</t>
  </si>
  <si>
    <t>Ghana</t>
  </si>
  <si>
    <t>Guinea</t>
  </si>
  <si>
    <t>Kamerun</t>
  </si>
  <si>
    <t>Kap Verde</t>
  </si>
  <si>
    <t>Kenia</t>
  </si>
  <si>
    <t>Liberia</t>
  </si>
  <si>
    <t>Libyen</t>
  </si>
  <si>
    <t>Madagaskar</t>
  </si>
  <si>
    <t>Malawi</t>
  </si>
  <si>
    <t>Mali</t>
  </si>
  <si>
    <t>Marokko</t>
  </si>
  <si>
    <t>Mauretanien</t>
  </si>
  <si>
    <t>Mauritius</t>
  </si>
  <si>
    <t>Mosambik</t>
  </si>
  <si>
    <t>Namibia</t>
  </si>
  <si>
    <t>Niger</t>
  </si>
  <si>
    <t>Nigeria</t>
  </si>
  <si>
    <t>Republik Kongo</t>
  </si>
  <si>
    <t>Ruanda</t>
  </si>
  <si>
    <t>Sambia</t>
  </si>
  <si>
    <t>Senegal</t>
  </si>
  <si>
    <t>Seychellen</t>
  </si>
  <si>
    <t>Sierra Leone</t>
  </si>
  <si>
    <t>Simbabwe</t>
  </si>
  <si>
    <t>Somalia</t>
  </si>
  <si>
    <t>Südafrika</t>
  </si>
  <si>
    <t>Sudan</t>
  </si>
  <si>
    <t>Tansania</t>
  </si>
  <si>
    <t>Togo</t>
  </si>
  <si>
    <t>Tschad</t>
  </si>
  <si>
    <t>Tunesien</t>
  </si>
  <si>
    <t>Uganda</t>
  </si>
  <si>
    <t>Zentralafrikanische Republik</t>
  </si>
  <si>
    <t>III. AMERIKA</t>
  </si>
  <si>
    <t>Argentinien</t>
  </si>
  <si>
    <t>Bahamas</t>
  </si>
  <si>
    <t>Barbados</t>
  </si>
  <si>
    <t>Bolivien</t>
  </si>
  <si>
    <t>Brasilien</t>
  </si>
  <si>
    <t>Chile</t>
  </si>
  <si>
    <t>Costa Rica</t>
  </si>
  <si>
    <t>Dominikanische Republik</t>
  </si>
  <si>
    <t>Ecuador</t>
  </si>
  <si>
    <t>El Salvador</t>
  </si>
  <si>
    <t>Guatemala</t>
  </si>
  <si>
    <t>Guyana</t>
  </si>
  <si>
    <t>Haiti</t>
  </si>
  <si>
    <t>Honduras</t>
  </si>
  <si>
    <t>Jamaika</t>
  </si>
  <si>
    <t>Kanada</t>
  </si>
  <si>
    <t>Kolumbien</t>
  </si>
  <si>
    <t>Kuba</t>
  </si>
  <si>
    <t>Mexiko</t>
  </si>
  <si>
    <t>Nicaragua</t>
  </si>
  <si>
    <t>Niederländische Antillen</t>
  </si>
  <si>
    <t>Panama</t>
  </si>
  <si>
    <t>Paraguay</t>
  </si>
  <si>
    <t>Peru</t>
  </si>
  <si>
    <t>Suriname</t>
  </si>
  <si>
    <t>Trinidad und Tobago</t>
  </si>
  <si>
    <t>Uruguay</t>
  </si>
  <si>
    <t>USA</t>
  </si>
  <si>
    <t>New York und Washington</t>
  </si>
  <si>
    <t>Venezuela</t>
  </si>
  <si>
    <t>IV. ASIEN</t>
  </si>
  <si>
    <t>Afghanistan</t>
  </si>
  <si>
    <t>Armenien</t>
  </si>
  <si>
    <t>Aserbaidschan</t>
  </si>
  <si>
    <t>Bahrain</t>
  </si>
  <si>
    <t>Bangladesch</t>
  </si>
  <si>
    <t>Brunei</t>
  </si>
  <si>
    <t>China</t>
  </si>
  <si>
    <t>Georgien</t>
  </si>
  <si>
    <t>Hongkong</t>
  </si>
  <si>
    <t>Indien</t>
  </si>
  <si>
    <t>Indonesien</t>
  </si>
  <si>
    <t>Irak</t>
  </si>
  <si>
    <t>Iran</t>
  </si>
  <si>
    <t>Israel</t>
  </si>
  <si>
    <t>Japan</t>
  </si>
  <si>
    <t>Jemen</t>
  </si>
  <si>
    <t>Jordanien</t>
  </si>
  <si>
    <t>Kambodscha</t>
  </si>
  <si>
    <t>Kasachstan</t>
  </si>
  <si>
    <t>Katar</t>
  </si>
  <si>
    <t>Kirgisistan</t>
  </si>
  <si>
    <t>Korea, Demokratische Volksrepublik</t>
  </si>
  <si>
    <t>Korea, Republik</t>
  </si>
  <si>
    <t>Kuwait</t>
  </si>
  <si>
    <t>Laos</t>
  </si>
  <si>
    <t>Libanon</t>
  </si>
  <si>
    <t>Malaysia</t>
  </si>
  <si>
    <t>Mongolei</t>
  </si>
  <si>
    <t>Myanmar</t>
  </si>
  <si>
    <t>Nepal</t>
  </si>
  <si>
    <t>Oman</t>
  </si>
  <si>
    <t>Pakistan</t>
  </si>
  <si>
    <t>Philippinen</t>
  </si>
  <si>
    <t>Saudi-Arabien</t>
  </si>
  <si>
    <t>Singapur</t>
  </si>
  <si>
    <t>Sri Lanka</t>
  </si>
  <si>
    <t>Syrien</t>
  </si>
  <si>
    <t>Tadschikistan</t>
  </si>
  <si>
    <t>Taiwan</t>
  </si>
  <si>
    <t>Thailand</t>
  </si>
  <si>
    <t>Turkmenistan</t>
  </si>
  <si>
    <t>Usbekistan</t>
  </si>
  <si>
    <t>Vereinigte Arabische Emirate</t>
  </si>
  <si>
    <t>Vietnam</t>
  </si>
  <si>
    <t>V. AUSTRALIEN</t>
  </si>
  <si>
    <t>Australien</t>
  </si>
  <si>
    <t>Neuseeland</t>
  </si>
  <si>
    <t>Ländercode</t>
  </si>
  <si>
    <t>Österreich</t>
  </si>
  <si>
    <t>am/von</t>
  </si>
  <si>
    <t>KM-Geld</t>
  </si>
  <si>
    <t>Nächtigungskosten</t>
  </si>
  <si>
    <t>v1 26/4/18 CH: Formeln von Klient erweitert</t>
  </si>
  <si>
    <t>für</t>
  </si>
  <si>
    <t>Zeitraum</t>
  </si>
  <si>
    <t>Kurzanleitung Reisekostenabrechnung</t>
  </si>
  <si>
    <t>Gesamt</t>
  </si>
  <si>
    <t>Abfahrt</t>
  </si>
  <si>
    <t>Rückkehr</t>
  </si>
  <si>
    <r>
      <t xml:space="preserve">Std
</t>
    </r>
    <r>
      <rPr>
        <i/>
        <sz val="10"/>
        <rFont val="Arial"/>
        <family val="2"/>
      </rPr>
      <t>aufge-rundet</t>
    </r>
  </si>
  <si>
    <t>ganze Tage</t>
  </si>
  <si>
    <t>Tagsatz</t>
  </si>
  <si>
    <t>Summe Taggeld</t>
  </si>
  <si>
    <t>Firma oder Name</t>
  </si>
  <si>
    <t>MM/JJJJ oder JJJJ</t>
  </si>
  <si>
    <t>Tragen Sie Ihre Werte nur in den grün hinterlegten Feldern ein.</t>
  </si>
  <si>
    <t>Wählen Sie das Land aus dem Listenfeld in der Spalte Land aus.</t>
  </si>
  <si>
    <t>Grenzorte Deutschland</t>
  </si>
  <si>
    <t>Grenzorte Italien</t>
  </si>
  <si>
    <t>Grenzorte Schweiz</t>
  </si>
  <si>
    <t>Grenzorte Slowenien</t>
  </si>
  <si>
    <t>Grenzorte Tschechien</t>
  </si>
  <si>
    <t>Grenzorte Ungarn</t>
  </si>
  <si>
    <t>Länder-code</t>
  </si>
  <si>
    <t>Tage gesamt</t>
  </si>
  <si>
    <r>
      <t xml:space="preserve">Uhrzeit
</t>
    </r>
    <r>
      <rPr>
        <i/>
        <sz val="9"/>
        <rFont val="Arial"/>
        <family val="2"/>
      </rPr>
      <t>(Eingabe: SS:MM)</t>
    </r>
  </si>
  <si>
    <r>
      <t xml:space="preserve">Std
</t>
    </r>
    <r>
      <rPr>
        <i/>
        <sz val="9"/>
        <rFont val="Arial"/>
        <family val="2"/>
      </rPr>
      <t>ein Tag</t>
    </r>
  </si>
  <si>
    <r>
      <t xml:space="preserve">Taggeld
</t>
    </r>
    <r>
      <rPr>
        <i/>
        <sz val="9"/>
        <rFont val="Arial"/>
        <family val="2"/>
      </rPr>
      <t xml:space="preserve"> &lt;= 5 Tage</t>
    </r>
  </si>
  <si>
    <t>Echtkosten</t>
  </si>
  <si>
    <t>Nächt.kosten</t>
  </si>
  <si>
    <t>Fahrtkosten</t>
  </si>
  <si>
    <t>KM</t>
  </si>
  <si>
    <t>Beifahrer</t>
  </si>
  <si>
    <t>pauschal</t>
  </si>
  <si>
    <t>Fahrkosten</t>
  </si>
  <si>
    <t>selber Ort in kurzer Zeit</t>
  </si>
  <si>
    <r>
      <t xml:space="preserve">Diff.aufw.
</t>
    </r>
    <r>
      <rPr>
        <i/>
        <sz val="9"/>
        <rFont val="Arial"/>
        <family val="2"/>
      </rPr>
      <t>&gt; 5 Tage
oder
selber Ort</t>
    </r>
  </si>
  <si>
    <r>
      <t xml:space="preserve">Tagsatz
</t>
    </r>
    <r>
      <rPr>
        <i/>
        <sz val="9"/>
        <rFont val="Arial"/>
        <family val="2"/>
      </rPr>
      <t>Differenz</t>
    </r>
  </si>
  <si>
    <t>ja</t>
  </si>
  <si>
    <t>nein</t>
  </si>
  <si>
    <t>v2 1/8/18 MW: Fehlerkorrektur in Formel für Tagesdiäten; rechnet nun korrekt für nicht volle Tage, volle Tage und Diff.taggeld; Blattschutz Passwort ist nur ein Leerzeichen; Layoutänderungen</t>
  </si>
  <si>
    <r>
      <t xml:space="preserve">Nächtigungskosten
</t>
    </r>
    <r>
      <rPr>
        <i/>
        <sz val="9"/>
        <rFont val="Arial"/>
        <family val="2"/>
      </rPr>
      <t>pauschal mit Nächtigungssatz oder Echtkosten (sind Belege in Buchhaltung, als Echtkosten 0,00 eintragen)</t>
    </r>
  </si>
  <si>
    <r>
      <t xml:space="preserve">Datum
</t>
    </r>
    <r>
      <rPr>
        <i/>
        <sz val="9"/>
        <rFont val="Arial"/>
        <family val="2"/>
      </rPr>
      <t>(Eingabe: TT/MM/JJ)</t>
    </r>
  </si>
  <si>
    <r>
      <t xml:space="preserve">Ausgangsort/Reiseziel
</t>
    </r>
    <r>
      <rPr>
        <i/>
        <sz val="9"/>
        <rFont val="Arial"/>
        <family val="2"/>
      </rPr>
      <t>(Eingabe: Adressen)</t>
    </r>
  </si>
  <si>
    <r>
      <t xml:space="preserve">Land
</t>
    </r>
    <r>
      <rPr>
        <i/>
        <sz val="9"/>
        <rFont val="Arial"/>
        <family val="2"/>
      </rPr>
      <t>(Eingabe: aus Listenfeld)</t>
    </r>
  </si>
  <si>
    <t>Können im Ausland keine Taggelder mehr angesetzt werden, weil man sich über 5 oder 15 Tage am gleichen Ort befindet, kann trotzdem die Differenz zum österreichischen Taggeld berücksichtigt werden.</t>
  </si>
  <si>
    <t>Inland</t>
  </si>
  <si>
    <t>Ausland</t>
  </si>
  <si>
    <r>
      <t xml:space="preserve">Fahrtkosten
</t>
    </r>
    <r>
      <rPr>
        <i/>
        <sz val="9"/>
        <rFont val="Arial"/>
        <family val="2"/>
      </rPr>
      <t>pauschal KM-Geld</t>
    </r>
  </si>
  <si>
    <t>v3 14/8/18 MW: Fehlerkorrekturen, Anpassung Summen für Verbuchung</t>
  </si>
  <si>
    <t>Zwischensumme</t>
  </si>
  <si>
    <t>Nächtigungskosten: Hotelrechnungen etc. sind als Belege in die Buchhaltung oder mit den Jahresunterlagen an den Steuerberater zu übergeben. Nächtigungsgeld wird vom Steuerberater bei der Steuererklärung berechnet.</t>
  </si>
  <si>
    <t>Befindet man sich regelmäßig am Zielort, können maximal 5 Taggelder angesetzt werden. Ist man unregelmäßig am Zielort, können 15 Taggelder angesetzt werden. Dies kann in der Spalte "selber Ort in kurzer Zeit" 
manuell gesetzt werden.</t>
  </si>
  <si>
    <t>v4 17/1/19 MW/CH: Spalten ausgeblendet für Nächtigungsgelder und Berechnung Tagesdiäten sowie Echtkosten bei den Fahrtkosten; Druckbereich angepasst; Änderung Kurzanleitung Punkt 4; Anpassung Summenformeln</t>
  </si>
  <si>
    <t>v5 16/6/21 OS: kleinere Fehlerbehebung</t>
  </si>
  <si>
    <t>v6 09/1/25 AB: Austauch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</si>
</sst>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name val="Arial"/>
    </font>
    <font>
      <b/>
      <sz val="11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1"/>
      <color theme="0"/>
      <name val="Arial"/>
      <family val="2"/>
    </font>
    <font>
      <sz val="12"/>
      <name val="Arial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medium">
        <color theme="6" tint="-0.499984740745262"/>
      </bottom>
      <diagonal/>
    </border>
    <border>
      <left/>
      <right style="thin">
        <color theme="6" tint="-0.499984740745262"/>
      </right>
      <top/>
      <bottom style="medium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/>
      <right/>
      <top style="medium">
        <color theme="6" tint="-0.499984740745262"/>
      </top>
      <bottom style="hair">
        <color theme="6" tint="0.79998168889431442"/>
      </bottom>
      <diagonal/>
    </border>
    <border>
      <left/>
      <right style="thin">
        <color theme="6" tint="-0.499984740745262"/>
      </right>
      <top style="medium">
        <color theme="6" tint="-0.499984740745262"/>
      </top>
      <bottom style="hair">
        <color theme="6" tint="0.79998168889431442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 style="hair">
        <color theme="6" tint="0.79998168889431442"/>
      </bottom>
      <diagonal/>
    </border>
    <border>
      <left/>
      <right/>
      <top style="hair">
        <color theme="6" tint="0.79998168889431442"/>
      </top>
      <bottom style="hair">
        <color theme="6" tint="0.79998168889431442"/>
      </bottom>
      <diagonal/>
    </border>
    <border>
      <left/>
      <right style="thin">
        <color theme="6" tint="-0.499984740745262"/>
      </right>
      <top style="hair">
        <color theme="6" tint="0.79998168889431442"/>
      </top>
      <bottom style="hair">
        <color theme="6" tint="0.7999816888943144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0.79998168889431442"/>
      </top>
      <bottom style="hair">
        <color theme="6" tint="0.79998168889431442"/>
      </bottom>
      <diagonal/>
    </border>
    <border>
      <left/>
      <right/>
      <top style="hair">
        <color theme="6" tint="0.79998168889431442"/>
      </top>
      <bottom style="medium">
        <color theme="6" tint="-0.499984740745262"/>
      </bottom>
      <diagonal/>
    </border>
    <border>
      <left/>
      <right style="thin">
        <color theme="6" tint="-0.499984740745262"/>
      </right>
      <top style="hair">
        <color theme="6" tint="0.7999816888943144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0.7999816888943144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/>
    <xf numFmtId="0" fontId="1" fillId="0" borderId="0" xfId="0" applyFont="1"/>
    <xf numFmtId="2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 applyBorder="1"/>
    <xf numFmtId="164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 applyProtection="1">
      <alignment horizontal="right" wrapText="1"/>
    </xf>
    <xf numFmtId="4" fontId="7" fillId="0" borderId="0" xfId="0" applyNumberFormat="1" applyFont="1" applyFill="1" applyBorder="1" applyAlignment="1">
      <alignment horizontal="right" wrapText="1"/>
    </xf>
    <xf numFmtId="0" fontId="4" fillId="0" borderId="0" xfId="0" applyFont="1"/>
    <xf numFmtId="0" fontId="11" fillId="0" borderId="0" xfId="0" applyFont="1"/>
    <xf numFmtId="16" fontId="4" fillId="2" borderId="7" xfId="0" applyNumberFormat="1" applyFont="1" applyFill="1" applyBorder="1" applyAlignment="1" applyProtection="1">
      <alignment vertical="center"/>
      <protection locked="0"/>
    </xf>
    <xf numFmtId="16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0" borderId="7" xfId="0" applyNumberFormat="1" applyFont="1" applyFill="1" applyBorder="1" applyAlignment="1" applyProtection="1">
      <alignment horizontal="right" vertical="center" wrapText="1"/>
    </xf>
    <xf numFmtId="2" fontId="4" fillId="0" borderId="7" xfId="0" applyNumberFormat="1" applyFont="1" applyFill="1" applyBorder="1" applyAlignment="1" applyProtection="1">
      <alignment horizontal="right" vertical="center" wrapText="1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4" fontId="4" fillId="0" borderId="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9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16" fontId="4" fillId="2" borderId="10" xfId="0" applyNumberFormat="1" applyFont="1" applyFill="1" applyBorder="1" applyAlignment="1" applyProtection="1">
      <alignment vertical="center"/>
      <protection locked="0"/>
    </xf>
    <xf numFmtId="164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0" borderId="10" xfId="0" applyNumberFormat="1" applyFont="1" applyFill="1" applyBorder="1" applyAlignment="1" applyProtection="1">
      <alignment horizontal="right" vertical="center" wrapText="1"/>
    </xf>
    <xf numFmtId="2" fontId="4" fillId="0" borderId="10" xfId="0" applyNumberFormat="1" applyFont="1" applyFill="1" applyBorder="1" applyAlignment="1" applyProtection="1">
      <alignment horizontal="righ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</xf>
    <xf numFmtId="4" fontId="4" fillId="0" borderId="10" xfId="0" applyNumberFormat="1" applyFont="1" applyBorder="1" applyAlignment="1">
      <alignment vertical="center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0" fontId="4" fillId="0" borderId="12" xfId="0" applyNumberFormat="1" applyFont="1" applyFill="1" applyBorder="1" applyAlignment="1">
      <alignment horizontal="right" vertical="center" wrapText="1"/>
    </xf>
    <xf numFmtId="4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12" xfId="0" applyNumberFormat="1" applyFont="1" applyFill="1" applyBorder="1" applyAlignment="1">
      <alignment horizontal="right" vertical="center" wrapText="1"/>
    </xf>
    <xf numFmtId="4" fontId="4" fillId="0" borderId="10" xfId="0" applyNumberFormat="1" applyFont="1" applyFill="1" applyBorder="1" applyAlignment="1" applyProtection="1">
      <alignment vertical="center" wrapText="1"/>
    </xf>
    <xf numFmtId="16" fontId="4" fillId="2" borderId="13" xfId="0" applyNumberFormat="1" applyFont="1" applyFill="1" applyBorder="1" applyAlignment="1" applyProtection="1">
      <alignment vertical="center"/>
      <protection locked="0"/>
    </xf>
    <xf numFmtId="164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vertical="center" wrapText="1"/>
      <protection locked="0"/>
    </xf>
    <xf numFmtId="0" fontId="4" fillId="0" borderId="13" xfId="0" applyNumberFormat="1" applyFont="1" applyFill="1" applyBorder="1" applyAlignment="1" applyProtection="1">
      <alignment horizontal="right" vertical="center" wrapText="1"/>
    </xf>
    <xf numFmtId="2" fontId="4" fillId="0" borderId="13" xfId="0" applyNumberFormat="1" applyFont="1" applyFill="1" applyBorder="1" applyAlignment="1" applyProtection="1">
      <alignment horizontal="right" vertical="center" wrapText="1"/>
    </xf>
    <xf numFmtId="4" fontId="4" fillId="0" borderId="13" xfId="0" applyNumberFormat="1" applyFont="1" applyFill="1" applyBorder="1" applyAlignment="1" applyProtection="1">
      <alignment horizontal="right" vertical="center" wrapText="1"/>
    </xf>
    <xf numFmtId="4" fontId="4" fillId="0" borderId="15" xfId="0" applyNumberFormat="1" applyFont="1" applyFill="1" applyBorder="1" applyAlignment="1">
      <alignment horizontal="right" vertical="center" wrapText="1"/>
    </xf>
    <xf numFmtId="4" fontId="4" fillId="0" borderId="13" xfId="0" applyNumberFormat="1" applyFont="1" applyFill="1" applyBorder="1" applyAlignment="1">
      <alignment horizontal="right" vertical="center" wrapText="1"/>
    </xf>
    <xf numFmtId="2" fontId="4" fillId="0" borderId="15" xfId="0" applyNumberFormat="1" applyFont="1" applyFill="1" applyBorder="1" applyAlignment="1">
      <alignment horizontal="right" vertical="center" wrapText="1"/>
    </xf>
    <xf numFmtId="4" fontId="4" fillId="0" borderId="13" xfId="0" applyNumberFormat="1" applyFont="1" applyFill="1" applyBorder="1" applyAlignment="1" applyProtection="1">
      <alignment vertical="center" wrapText="1"/>
    </xf>
    <xf numFmtId="4" fontId="4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right" vertical="center" wrapText="1"/>
    </xf>
    <xf numFmtId="0" fontId="4" fillId="0" borderId="15" xfId="0" applyFont="1" applyFill="1" applyBorder="1" applyAlignment="1" applyProtection="1">
      <alignment horizontal="right" vertical="center" wrapText="1"/>
    </xf>
    <xf numFmtId="2" fontId="7" fillId="0" borderId="3" xfId="0" applyNumberFormat="1" applyFont="1" applyFill="1" applyBorder="1" applyAlignment="1" applyProtection="1">
      <alignment horizontal="right"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Border="1" applyProtection="1"/>
    <xf numFmtId="0" fontId="10" fillId="0" borderId="0" xfId="0" applyFont="1" applyProtection="1"/>
    <xf numFmtId="0" fontId="7" fillId="0" borderId="0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4" fontId="4" fillId="2" borderId="10" xfId="0" applyNumberFormat="1" applyFont="1" applyFill="1" applyBorder="1" applyAlignment="1" applyProtection="1">
      <alignment vertical="center" wrapText="1"/>
      <protection locked="0"/>
    </xf>
    <xf numFmtId="4" fontId="4" fillId="2" borderId="13" xfId="0" applyNumberFormat="1" applyFont="1" applyFill="1" applyBorder="1" applyAlignment="1" applyProtection="1">
      <alignment vertical="center" wrapText="1"/>
      <protection locked="0"/>
    </xf>
    <xf numFmtId="2" fontId="7" fillId="0" borderId="0" xfId="0" applyNumberFormat="1" applyFont="1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wrapText="1"/>
    </xf>
    <xf numFmtId="4" fontId="7" fillId="0" borderId="2" xfId="0" applyNumberFormat="1" applyFont="1" applyFill="1" applyBorder="1" applyAlignment="1">
      <alignment wrapText="1"/>
    </xf>
    <xf numFmtId="2" fontId="7" fillId="0" borderId="0" xfId="0" applyNumberFormat="1" applyFont="1" applyFill="1" applyBorder="1" applyAlignment="1">
      <alignment horizontal="left" wrapText="1" indent="3"/>
    </xf>
    <xf numFmtId="2" fontId="2" fillId="0" borderId="0" xfId="0" applyNumberFormat="1" applyFont="1" applyFill="1" applyBorder="1" applyAlignment="1">
      <alignment horizontal="left" wrapText="1" indent="3"/>
    </xf>
    <xf numFmtId="0" fontId="2" fillId="2" borderId="10" xfId="0" applyFont="1" applyFill="1" applyBorder="1" applyAlignment="1" applyProtection="1">
      <alignment vertical="center" wrapText="1"/>
      <protection locked="0"/>
    </xf>
    <xf numFmtId="4" fontId="2" fillId="0" borderId="0" xfId="0" applyNumberFormat="1" applyFont="1" applyFill="1" applyBorder="1" applyAlignment="1">
      <alignment wrapText="1"/>
    </xf>
    <xf numFmtId="2" fontId="2" fillId="0" borderId="2" xfId="0" applyNumberFormat="1" applyFont="1" applyFill="1" applyBorder="1" applyAlignment="1">
      <alignment horizontal="left" wrapText="1" indent="3"/>
    </xf>
    <xf numFmtId="0" fontId="4" fillId="0" borderId="0" xfId="0" applyFont="1" applyAlignment="1">
      <alignment horizontal="right" vertical="top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7" fillId="0" borderId="0" xfId="0" applyFont="1" applyFill="1" applyBorder="1" applyAlignment="1">
      <alignment wrapText="1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17" xfId="0" applyNumberFormat="1" applyFont="1" applyFill="1" applyBorder="1" applyAlignment="1" applyProtection="1">
      <alignment horizontal="right" vertical="center" wrapText="1"/>
    </xf>
    <xf numFmtId="0" fontId="7" fillId="0" borderId="17" xfId="0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4" fillId="0" borderId="0" xfId="0" applyFont="1"/>
    <xf numFmtId="0" fontId="3" fillId="0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7" fillId="2" borderId="0" xfId="0" applyNumberFormat="1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left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</xdr:colOff>
      <xdr:row>9</xdr:row>
      <xdr:rowOff>37076</xdr:rowOff>
    </xdr:from>
    <xdr:to>
      <xdr:col>26</xdr:col>
      <xdr:colOff>657225</xdr:colOff>
      <xdr:row>12</xdr:row>
      <xdr:rowOff>160647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E53347-D594-81BE-53B1-8E4AEE082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0" y="1942076"/>
          <a:ext cx="1838325" cy="656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2"/>
  <sheetViews>
    <sheetView tabSelected="1" zoomScaleNormal="100" workbookViewId="0">
      <selection activeCell="AE18" sqref="AE18"/>
    </sheetView>
  </sheetViews>
  <sheetFormatPr baseColWidth="10" defaultRowHeight="14.25" outlineLevelRow="1" outlineLevelCol="1" x14ac:dyDescent="0.2"/>
  <cols>
    <col min="1" max="1" width="7.875" style="2" customWidth="1"/>
    <col min="2" max="2" width="8.875" style="2" customWidth="1"/>
    <col min="3" max="3" width="9" style="2" customWidth="1"/>
    <col min="4" max="4" width="8.125" style="2" customWidth="1"/>
    <col min="5" max="5" width="35.75" style="2" customWidth="1"/>
    <col min="6" max="6" width="16.125" style="2" customWidth="1"/>
    <col min="7" max="7" width="6.875" style="2" hidden="1" customWidth="1" outlineLevel="1"/>
    <col min="8" max="8" width="7.125" style="2" customWidth="1" collapsed="1"/>
    <col min="9" max="9" width="41.625" style="2" customWidth="1"/>
    <col min="10" max="10" width="5.75" style="2" hidden="1" customWidth="1" outlineLevel="1"/>
    <col min="11" max="11" width="6.625" style="2" hidden="1" customWidth="1" outlineLevel="1"/>
    <col min="12" max="13" width="5.75" style="2" hidden="1" customWidth="1" outlineLevel="1"/>
    <col min="14" max="14" width="7" style="2" hidden="1" customWidth="1" outlineLevel="1"/>
    <col min="15" max="15" width="7.375" style="2" hidden="1" customWidth="1" outlineLevel="1"/>
    <col min="16" max="16" width="1" style="2" hidden="1" customWidth="1" collapsed="1"/>
    <col min="17" max="17" width="8.375" style="2" hidden="1" customWidth="1" outlineLevel="1"/>
    <col min="18" max="18" width="7.375" style="2" hidden="1" customWidth="1" outlineLevel="1"/>
    <col min="19" max="19" width="7.375" style="2" customWidth="1" collapsed="1"/>
    <col min="20" max="20" width="1" style="2" customWidth="1"/>
    <col min="21" max="22" width="9.375" style="2" hidden="1" customWidth="1" outlineLevel="1"/>
    <col min="23" max="23" width="11" style="2" hidden="1" customWidth="1" outlineLevel="1"/>
    <col min="24" max="24" width="1" style="2" customWidth="1" collapsed="1"/>
    <col min="25" max="25" width="8.5" style="2" customWidth="1"/>
    <col min="26" max="26" width="7.125" style="2" customWidth="1"/>
    <col min="27" max="27" width="9.125" style="2" customWidth="1"/>
    <col min="28" max="28" width="9.125" style="2" hidden="1" customWidth="1" outlineLevel="1"/>
    <col min="29" max="29" width="12.25" style="2" hidden="1" customWidth="1" outlineLevel="1"/>
    <col min="30" max="30" width="11" style="2" collapsed="1"/>
    <col min="31" max="16384" width="11" style="2"/>
  </cols>
  <sheetData>
    <row r="1" spans="1:29" ht="15" x14ac:dyDescent="0.25">
      <c r="A1" s="3" t="s">
        <v>193</v>
      </c>
    </row>
    <row r="2" spans="1:29" s="23" customFormat="1" ht="12.75" x14ac:dyDescent="0.2">
      <c r="A2" s="69" t="s">
        <v>3</v>
      </c>
      <c r="B2" s="108" t="s">
        <v>203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</row>
    <row r="3" spans="1:29" s="23" customFormat="1" ht="12.75" x14ac:dyDescent="0.2">
      <c r="A3" s="69" t="s">
        <v>4</v>
      </c>
      <c r="B3" s="108" t="s">
        <v>204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</row>
    <row r="4" spans="1:29" s="23" customFormat="1" ht="12.75" x14ac:dyDescent="0.2">
      <c r="A4" s="69" t="s">
        <v>5</v>
      </c>
      <c r="B4" s="108" t="s">
        <v>6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</row>
    <row r="5" spans="1:29" s="23" customFormat="1" ht="12.75" x14ac:dyDescent="0.2">
      <c r="A5" s="69" t="s">
        <v>7</v>
      </c>
      <c r="B5" s="107" t="s">
        <v>239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1:29" s="23" customFormat="1" ht="26.25" customHeight="1" x14ac:dyDescent="0.2">
      <c r="A6" s="93" t="s">
        <v>10</v>
      </c>
      <c r="B6" s="110" t="s">
        <v>240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</row>
    <row r="7" spans="1:29" s="23" customFormat="1" ht="12.75" x14ac:dyDescent="0.2">
      <c r="A7" s="69" t="s">
        <v>9</v>
      </c>
      <c r="B7" s="107" t="s">
        <v>233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</row>
    <row r="8" spans="1:29" ht="15" thickBot="1" x14ac:dyDescent="0.25">
      <c r="A8" s="15"/>
      <c r="B8" s="15"/>
      <c r="E8" s="12"/>
      <c r="F8" s="12"/>
      <c r="G8" s="12"/>
    </row>
    <row r="9" spans="1:29" ht="30" customHeight="1" thickTop="1" thickBot="1" x14ac:dyDescent="0.45">
      <c r="A9" s="109" t="str">
        <f>"Reisekostenabrechnung "&amp;B12</f>
        <v xml:space="preserve">Reisekostenabrechnung 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</row>
    <row r="10" spans="1:29" ht="15" thickTop="1" x14ac:dyDescent="0.2">
      <c r="A10" s="6"/>
      <c r="B10" s="13"/>
      <c r="C10" s="6"/>
      <c r="D10" s="6"/>
      <c r="E10" s="13"/>
      <c r="F10" s="13"/>
      <c r="G10" s="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x14ac:dyDescent="0.2">
      <c r="A11" s="14" t="s">
        <v>191</v>
      </c>
      <c r="B11" s="113"/>
      <c r="C11" s="113"/>
      <c r="D11" s="113"/>
      <c r="E11" s="1" t="s">
        <v>201</v>
      </c>
      <c r="F11" s="1"/>
      <c r="G11" s="97"/>
      <c r="H11" s="77"/>
      <c r="I11" s="76"/>
      <c r="J11" s="78" t="s">
        <v>226</v>
      </c>
      <c r="K11" s="76"/>
      <c r="L11" s="76"/>
      <c r="M11" s="76"/>
      <c r="N11" s="76"/>
      <c r="O11" s="76"/>
      <c r="P11" s="76"/>
      <c r="Q11" s="76"/>
      <c r="R11" s="6"/>
      <c r="S11" s="6"/>
      <c r="T11" s="6"/>
      <c r="U11" s="10"/>
      <c r="V11" s="10"/>
      <c r="W11" s="10"/>
      <c r="X11" s="10"/>
      <c r="Y11" s="6"/>
      <c r="Z11" s="6"/>
      <c r="AA11" s="6"/>
      <c r="AB11" s="6"/>
      <c r="AC11" s="6"/>
    </row>
    <row r="12" spans="1:29" ht="12.95" customHeight="1" x14ac:dyDescent="0.2">
      <c r="A12" s="14" t="s">
        <v>192</v>
      </c>
      <c r="B12" s="112"/>
      <c r="C12" s="112"/>
      <c r="D12" s="112"/>
      <c r="E12" s="1" t="s">
        <v>202</v>
      </c>
      <c r="F12" s="1"/>
      <c r="G12" s="97"/>
      <c r="H12" s="77"/>
      <c r="I12" s="76"/>
      <c r="J12" s="78" t="s">
        <v>227</v>
      </c>
      <c r="K12" s="76"/>
      <c r="L12" s="76"/>
      <c r="M12" s="76"/>
      <c r="N12" s="76"/>
      <c r="O12" s="76"/>
      <c r="P12" s="76"/>
      <c r="Q12" s="7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14"/>
    </row>
    <row r="13" spans="1:29" ht="12.95" customHeight="1" x14ac:dyDescent="0.2">
      <c r="A13" s="97"/>
      <c r="B13" s="5"/>
      <c r="D13" s="6"/>
      <c r="E13" s="5"/>
      <c r="F13" s="5"/>
      <c r="G13" s="97"/>
      <c r="H13" s="77"/>
      <c r="I13" s="76"/>
      <c r="J13" s="76"/>
      <c r="K13" s="76"/>
      <c r="L13" s="76"/>
      <c r="M13" s="76"/>
      <c r="N13" s="76"/>
      <c r="O13" s="76"/>
      <c r="P13" s="76"/>
      <c r="Q13" s="7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14"/>
    </row>
    <row r="14" spans="1:29" s="7" customFormat="1" ht="38.25" x14ac:dyDescent="0.2">
      <c r="A14" s="116" t="s">
        <v>230</v>
      </c>
      <c r="B14" s="116"/>
      <c r="C14" s="114" t="s">
        <v>213</v>
      </c>
      <c r="D14" s="114"/>
      <c r="E14" s="114" t="s">
        <v>231</v>
      </c>
      <c r="F14" s="114" t="s">
        <v>232</v>
      </c>
      <c r="G14" s="114" t="s">
        <v>211</v>
      </c>
      <c r="H14" s="105" t="s">
        <v>223</v>
      </c>
      <c r="I14" s="117" t="s">
        <v>0</v>
      </c>
      <c r="J14" s="105" t="s">
        <v>198</v>
      </c>
      <c r="K14" s="105" t="s">
        <v>212</v>
      </c>
      <c r="L14" s="95" t="s">
        <v>214</v>
      </c>
      <c r="M14" s="95" t="s">
        <v>197</v>
      </c>
      <c r="N14" s="79" t="s">
        <v>199</v>
      </c>
      <c r="O14" s="79" t="s">
        <v>225</v>
      </c>
      <c r="P14" s="80"/>
      <c r="Q14" s="105" t="s">
        <v>224</v>
      </c>
      <c r="R14" s="114" t="s">
        <v>215</v>
      </c>
      <c r="S14" s="114" t="s">
        <v>200</v>
      </c>
      <c r="T14" s="19"/>
      <c r="U14" s="114" t="s">
        <v>229</v>
      </c>
      <c r="V14" s="114"/>
      <c r="W14" s="114"/>
      <c r="X14" s="70"/>
      <c r="Y14" s="114" t="s">
        <v>236</v>
      </c>
      <c r="Z14" s="114"/>
      <c r="AA14" s="114"/>
      <c r="AB14" s="114"/>
      <c r="AC14" s="114"/>
    </row>
    <row r="15" spans="1:29" ht="15.75" customHeight="1" thickBot="1" x14ac:dyDescent="0.25">
      <c r="A15" s="94" t="s">
        <v>187</v>
      </c>
      <c r="B15" s="94" t="s">
        <v>1</v>
      </c>
      <c r="C15" s="16" t="s">
        <v>195</v>
      </c>
      <c r="D15" s="16" t="s">
        <v>196</v>
      </c>
      <c r="E15" s="115"/>
      <c r="F15" s="115"/>
      <c r="G15" s="115"/>
      <c r="H15" s="106"/>
      <c r="I15" s="118"/>
      <c r="J15" s="106"/>
      <c r="K15" s="106"/>
      <c r="L15" s="81"/>
      <c r="M15" s="81"/>
      <c r="N15" s="81"/>
      <c r="O15" s="81"/>
      <c r="P15" s="82"/>
      <c r="Q15" s="106"/>
      <c r="R15" s="115"/>
      <c r="S15" s="115"/>
      <c r="T15" s="20"/>
      <c r="U15" s="94" t="s">
        <v>221</v>
      </c>
      <c r="V15" s="94" t="s">
        <v>216</v>
      </c>
      <c r="W15" s="94" t="s">
        <v>217</v>
      </c>
      <c r="X15" s="71"/>
      <c r="Y15" s="94" t="s">
        <v>219</v>
      </c>
      <c r="Z15" s="17" t="s">
        <v>220</v>
      </c>
      <c r="AA15" s="100" t="s">
        <v>188</v>
      </c>
      <c r="AB15" s="94" t="s">
        <v>216</v>
      </c>
      <c r="AC15" s="94" t="s">
        <v>218</v>
      </c>
    </row>
    <row r="16" spans="1:29" s="24" customFormat="1" ht="15" x14ac:dyDescent="0.2">
      <c r="A16" s="25"/>
      <c r="B16" s="25"/>
      <c r="C16" s="26">
        <v>0</v>
      </c>
      <c r="D16" s="26">
        <v>21</v>
      </c>
      <c r="E16" s="27"/>
      <c r="F16" s="27"/>
      <c r="G16" s="28" t="str">
        <f>IFERROR(VLOOKUP(F16,Länder!$B$2:$C$174,2,FALSE),"")</f>
        <v/>
      </c>
      <c r="H16" s="29" t="s">
        <v>227</v>
      </c>
      <c r="I16" s="30"/>
      <c r="J16" s="31" t="str">
        <f>IF(A16&lt;&gt;"",MAX(IF(B16-A16&lt;0,0,B16-A16-1),0),"n/a")</f>
        <v>n/a</v>
      </c>
      <c r="K16" s="31" t="str">
        <f>IF(A16&lt;&gt;"",IF(B16="",1,B16-A16+1),"n/a")</f>
        <v>n/a</v>
      </c>
      <c r="L16" s="32" t="str">
        <f>IF(K16=1,MIN(MAX((D16-C16)*24,0),12),"n/a")</f>
        <v>n/a</v>
      </c>
      <c r="M16" s="32" t="str">
        <f>IF(K16=1,ROUNDUP(L16,0),"n/a")</f>
        <v>n/a</v>
      </c>
      <c r="N16" s="33" t="str">
        <f>IFERROR(VLOOKUP($G16,Länder!$C$2:$E$174,2,FALSE),"")</f>
        <v/>
      </c>
      <c r="O16" s="34" t="str">
        <f>IF(N16&lt;&gt;"",IF(OR(H16="ja",AND(K16&gt;5,K16&lt;&gt;"n/a")),N16-Länder!$D$2,"kein Diff"),"")</f>
        <v/>
      </c>
      <c r="P16" s="35"/>
      <c r="Q16" s="36" t="str">
        <f>IF(H16="ja",ROUND((J16*O16)+(MIN(24-ROUNDUP(C16*24,0),12)/12*O16)+(ROUNDUP(MIN(D16*24,12),0)/12*O16),2),IF(ISNUMBER(O16),ROUND(((K16-5-1)+(ROUNDUP(MIN(D16*24,12),0)/12))*(O16),2),"n/a"))</f>
        <v>n/a</v>
      </c>
      <c r="R16" s="36" t="str">
        <f>IFERROR(IF(H16="ja","n/a",IF(K16=1,IF(ROUNDUP((D16-C16)*24,0)&gt;3,ROUND(M16/12*N16,2),"&lt; 3h"),IF(ISNUMBER(O16),ROUND((MIN(24-ROUNDUP(C16*24,0),12)/12+4)*N16,2),ROUND((J16*N16)+(MIN(24-ROUNDDOWN(C16*24,0),12)/12*N16)+(ROUNDUP(MIN(D16*24,12),0)/12*N16),2)))),"n/a")</f>
        <v>n/a</v>
      </c>
      <c r="S16" s="36" t="str">
        <f>IF(AND(ISNUMBER(Q16),ISNUMBER(R16)),Q16+R16,IF(H16="ja",Q16,IF(ISNUMBER(R16),R16,"n/a")))</f>
        <v>n/a</v>
      </c>
      <c r="T16" s="37"/>
      <c r="U16" s="33" t="str">
        <f>IFERROR(IF(K16&gt;1,ROUND(VLOOKUP($G16,Länder!$C$2:$E$174,3,FALSE)*(K16-1),2),"n/a"),"")</f>
        <v/>
      </c>
      <c r="V16" s="38"/>
      <c r="W16" s="33" t="str">
        <f>IF(V16&lt;&gt;"",V16,IF(ISNUMBER(U16),U16,"n/a"))</f>
        <v>n/a</v>
      </c>
      <c r="X16" s="72"/>
      <c r="Y16" s="38"/>
      <c r="Z16" s="38"/>
      <c r="AA16" s="98" t="str">
        <f>IF(Y16&lt;&gt;"",ROUND(Y16*(0.42+Z16*0.05),2),"n/a")</f>
        <v>n/a</v>
      </c>
      <c r="AB16" s="38"/>
      <c r="AC16" s="33" t="str">
        <f>IF(AB16&lt;&gt;"",AB16,IF(ISNUMBER(AA16),AA16,"n/a"))</f>
        <v>n/a</v>
      </c>
    </row>
    <row r="17" spans="1:29" s="24" customFormat="1" ht="15" x14ac:dyDescent="0.2">
      <c r="A17" s="39"/>
      <c r="B17" s="39"/>
      <c r="C17" s="40">
        <v>0</v>
      </c>
      <c r="D17" s="40">
        <v>0</v>
      </c>
      <c r="E17" s="41"/>
      <c r="F17" s="41"/>
      <c r="G17" s="42" t="str">
        <f>IFERROR(VLOOKUP(F17,Länder!$B$2:$C$174,2,FALSE),"")</f>
        <v/>
      </c>
      <c r="H17" s="43" t="s">
        <v>227</v>
      </c>
      <c r="I17" s="44"/>
      <c r="J17" s="45" t="str">
        <f t="shared" ref="J17:J53" si="0">IF(A17&lt;&gt;"",MAX(IF(B17-A17&lt;0,0,B17-A17-1),0),"n/a")</f>
        <v>n/a</v>
      </c>
      <c r="K17" s="45" t="str">
        <f t="shared" ref="K17:K53" si="1">IF(A17&lt;&gt;"",IF(B17="",1,B17-A17+1),"n/a")</f>
        <v>n/a</v>
      </c>
      <c r="L17" s="46" t="str">
        <f t="shared" ref="L17:L53" si="2">IF(K17=1,MIN(MAX((D17-C17)*24,0),12),"n/a")</f>
        <v>n/a</v>
      </c>
      <c r="M17" s="46" t="str">
        <f t="shared" ref="M17:M53" si="3">IF(K17=1,ROUNDUP(L17,0),"n/a")</f>
        <v>n/a</v>
      </c>
      <c r="N17" s="47" t="str">
        <f>IFERROR(VLOOKUP($G17,Länder!$C$2:$E$174,2,FALSE),"")</f>
        <v/>
      </c>
      <c r="O17" s="48" t="str">
        <f>IF(N17&lt;&gt;"",IF(OR(H17="ja",AND(K17&gt;5,K17&lt;&gt;"n/a")),N17-Länder!$D$2,"kein Diff"),"")</f>
        <v/>
      </c>
      <c r="P17" s="49"/>
      <c r="Q17" s="50" t="str">
        <f t="shared" ref="Q17:Q53" si="4">IF(H17="ja",ROUND((J17*O17)+(MIN(24-ROUNDUP(C17*24,0),12)/12*O17)+(ROUNDUP(MIN(D17*24,12),0)/12*O17),2),IF(ISNUMBER(O17),ROUND(((K17-5-1)+(ROUNDUP(MIN(D17*24,12),0)/12))*(O17),2),"n/a"))</f>
        <v>n/a</v>
      </c>
      <c r="R17" s="50" t="str">
        <f t="shared" ref="R17:R53" si="5">IFERROR(IF(H17="ja","n/a",IF(K17=1,IF(ROUNDUP((D17-C17)*24,0)&gt;3,ROUND(M17/12*N17,2),"&lt; 3h"),IF(ISNUMBER(O17),ROUND((MIN(24-ROUNDUP(C17*24,0),12)/12+4)*N17,2),ROUND((J17*N17)+(MIN(24-ROUNDUP(C17*24,0),12)/12*N17)+(ROUNDUP(MIN(D17*24,12),0)/12*N17),2)))),"n/a")</f>
        <v>n/a</v>
      </c>
      <c r="S17" s="50" t="str">
        <f t="shared" ref="S17:S53" si="6">IF(AND(ISNUMBER(Q17),ISNUMBER(R17)),Q17+R17,IF(H17="ja",Q17,IF(ISNUMBER(R17),R17,"n/a")))</f>
        <v>n/a</v>
      </c>
      <c r="T17" s="51"/>
      <c r="U17" s="47" t="str">
        <f>IFERROR(IF(K17&gt;1,ROUND(VLOOKUP($G17,Länder!$C$2:$E$174,3,FALSE)*(K17-1),2),"n/a"),"")</f>
        <v/>
      </c>
      <c r="V17" s="52"/>
      <c r="W17" s="47" t="str">
        <f t="shared" ref="W17:W53" si="7">IF(V17&lt;&gt;"",V17,IF(ISNUMBER(U17),U17,"n/a"))</f>
        <v>n/a</v>
      </c>
      <c r="X17" s="73"/>
      <c r="Y17" s="52"/>
      <c r="Z17" s="52"/>
      <c r="AA17" s="98" t="str">
        <f t="shared" ref="AA17:AA53" si="8">IF(Y17&lt;&gt;"",ROUND(Y17*(0.42+Z17*0.05),2),"n/a")</f>
        <v>n/a</v>
      </c>
      <c r="AB17" s="52"/>
      <c r="AC17" s="47" t="str">
        <f t="shared" ref="AC17:AC53" si="9">IF(AB17&lt;&gt;"",AB17,IF(ISNUMBER(AA17),AA17,"n/a"))</f>
        <v>n/a</v>
      </c>
    </row>
    <row r="18" spans="1:29" s="24" customFormat="1" ht="15" x14ac:dyDescent="0.2">
      <c r="A18" s="39"/>
      <c r="B18" s="39"/>
      <c r="C18" s="40">
        <v>0</v>
      </c>
      <c r="D18" s="40">
        <v>0</v>
      </c>
      <c r="E18" s="41"/>
      <c r="F18" s="41"/>
      <c r="G18" s="42" t="str">
        <f>IFERROR(VLOOKUP(F18,Länder!$B$2:$C$174,2,FALSE),"")</f>
        <v/>
      </c>
      <c r="H18" s="43" t="s">
        <v>227</v>
      </c>
      <c r="I18" s="44"/>
      <c r="J18" s="45" t="str">
        <f t="shared" si="0"/>
        <v>n/a</v>
      </c>
      <c r="K18" s="45" t="str">
        <f t="shared" si="1"/>
        <v>n/a</v>
      </c>
      <c r="L18" s="46" t="str">
        <f t="shared" si="2"/>
        <v>n/a</v>
      </c>
      <c r="M18" s="46" t="str">
        <f t="shared" si="3"/>
        <v>n/a</v>
      </c>
      <c r="N18" s="47" t="str">
        <f>IFERROR(VLOOKUP($G18,Länder!$C$2:$E$174,2,FALSE),"")</f>
        <v/>
      </c>
      <c r="O18" s="48" t="str">
        <f>IF(N18&lt;&gt;"",IF(OR(H18="ja",AND(K18&gt;5,K18&lt;&gt;"n/a")),N18-Länder!$D$2,"kein Diff"),"")</f>
        <v/>
      </c>
      <c r="P18" s="49"/>
      <c r="Q18" s="50" t="str">
        <f t="shared" si="4"/>
        <v>n/a</v>
      </c>
      <c r="R18" s="50" t="str">
        <f t="shared" si="5"/>
        <v>n/a</v>
      </c>
      <c r="S18" s="50" t="str">
        <f t="shared" si="6"/>
        <v>n/a</v>
      </c>
      <c r="T18" s="51"/>
      <c r="U18" s="47" t="str">
        <f>IFERROR(IF(K18&gt;1,ROUND(VLOOKUP($G18,Länder!$C$2:$E$174,3,FALSE)*(K18-1),2),"n/a"),"")</f>
        <v/>
      </c>
      <c r="V18" s="52"/>
      <c r="W18" s="47" t="str">
        <f t="shared" si="7"/>
        <v>n/a</v>
      </c>
      <c r="X18" s="73"/>
      <c r="Y18" s="52"/>
      <c r="Z18" s="52"/>
      <c r="AA18" s="98" t="str">
        <f t="shared" si="8"/>
        <v>n/a</v>
      </c>
      <c r="AB18" s="52"/>
      <c r="AC18" s="47" t="str">
        <f t="shared" si="9"/>
        <v>n/a</v>
      </c>
    </row>
    <row r="19" spans="1:29" s="24" customFormat="1" ht="15" x14ac:dyDescent="0.2">
      <c r="A19" s="39"/>
      <c r="B19" s="39"/>
      <c r="C19" s="40">
        <v>0</v>
      </c>
      <c r="D19" s="40">
        <v>0</v>
      </c>
      <c r="E19" s="41"/>
      <c r="F19" s="41"/>
      <c r="G19" s="42" t="str">
        <f>IFERROR(VLOOKUP(F19,Länder!$B$2:$C$174,2,FALSE),"")</f>
        <v/>
      </c>
      <c r="H19" s="43" t="s">
        <v>227</v>
      </c>
      <c r="I19" s="44"/>
      <c r="J19" s="45" t="str">
        <f t="shared" si="0"/>
        <v>n/a</v>
      </c>
      <c r="K19" s="45" t="str">
        <f t="shared" si="1"/>
        <v>n/a</v>
      </c>
      <c r="L19" s="46" t="str">
        <f t="shared" si="2"/>
        <v>n/a</v>
      </c>
      <c r="M19" s="46" t="str">
        <f t="shared" si="3"/>
        <v>n/a</v>
      </c>
      <c r="N19" s="47" t="str">
        <f>IFERROR(VLOOKUP($G19,Länder!$C$2:$E$174,2,FALSE),"")</f>
        <v/>
      </c>
      <c r="O19" s="48" t="str">
        <f>IF(N19&lt;&gt;"",IF(OR(H19="ja",AND(K19&gt;5,K19&lt;&gt;"n/a")),N19-Länder!$D$2,"kein Diff"),"")</f>
        <v/>
      </c>
      <c r="P19" s="49"/>
      <c r="Q19" s="50" t="str">
        <f t="shared" si="4"/>
        <v>n/a</v>
      </c>
      <c r="R19" s="50" t="str">
        <f t="shared" si="5"/>
        <v>n/a</v>
      </c>
      <c r="S19" s="50" t="str">
        <f t="shared" si="6"/>
        <v>n/a</v>
      </c>
      <c r="T19" s="53"/>
      <c r="U19" s="54" t="str">
        <f>IFERROR(IF(K19&gt;1,ROUND(VLOOKUP($G19,Länder!$C$2:$E$174,3,FALSE)*(K19-1),2),"n/a"),"")</f>
        <v/>
      </c>
      <c r="V19" s="83"/>
      <c r="W19" s="47" t="str">
        <f t="shared" si="7"/>
        <v>n/a</v>
      </c>
      <c r="X19" s="73"/>
      <c r="Y19" s="52"/>
      <c r="Z19" s="52"/>
      <c r="AA19" s="98" t="str">
        <f t="shared" si="8"/>
        <v>n/a</v>
      </c>
      <c r="AB19" s="52"/>
      <c r="AC19" s="47" t="str">
        <f t="shared" si="9"/>
        <v>n/a</v>
      </c>
    </row>
    <row r="20" spans="1:29" s="24" customFormat="1" ht="15" x14ac:dyDescent="0.2">
      <c r="A20" s="39"/>
      <c r="B20" s="39"/>
      <c r="C20" s="40">
        <v>0</v>
      </c>
      <c r="D20" s="40">
        <v>0</v>
      </c>
      <c r="E20" s="41"/>
      <c r="F20" s="41"/>
      <c r="G20" s="42" t="str">
        <f>IFERROR(VLOOKUP(F20,Länder!$B$2:$C$174,2,FALSE),"")</f>
        <v/>
      </c>
      <c r="H20" s="43" t="s">
        <v>227</v>
      </c>
      <c r="I20" s="44"/>
      <c r="J20" s="45" t="str">
        <f t="shared" si="0"/>
        <v>n/a</v>
      </c>
      <c r="K20" s="45" t="str">
        <f t="shared" si="1"/>
        <v>n/a</v>
      </c>
      <c r="L20" s="46" t="str">
        <f t="shared" si="2"/>
        <v>n/a</v>
      </c>
      <c r="M20" s="46" t="str">
        <f t="shared" si="3"/>
        <v>n/a</v>
      </c>
      <c r="N20" s="47" t="str">
        <f>IFERROR(VLOOKUP($G20,Länder!$C$2:$E$174,2,FALSE),"")</f>
        <v/>
      </c>
      <c r="O20" s="48" t="str">
        <f>IF(N20&lt;&gt;"",IF(OR(H20="ja",AND(K20&gt;5,K20&lt;&gt;"n/a")),N20-Länder!$D$2,"kein Diff"),"")</f>
        <v/>
      </c>
      <c r="P20" s="49"/>
      <c r="Q20" s="50" t="str">
        <f t="shared" si="4"/>
        <v>n/a</v>
      </c>
      <c r="R20" s="50" t="str">
        <f t="shared" si="5"/>
        <v>n/a</v>
      </c>
      <c r="S20" s="50" t="str">
        <f t="shared" si="6"/>
        <v>n/a</v>
      </c>
      <c r="T20" s="53"/>
      <c r="U20" s="54" t="str">
        <f>IFERROR(IF(K20&gt;1,ROUND(VLOOKUP($G20,Länder!$C$2:$E$174,3,FALSE)*(K20-1),2),"n/a"),"")</f>
        <v/>
      </c>
      <c r="V20" s="83"/>
      <c r="W20" s="47" t="str">
        <f t="shared" si="7"/>
        <v>n/a</v>
      </c>
      <c r="X20" s="73"/>
      <c r="Y20" s="52"/>
      <c r="Z20" s="52"/>
      <c r="AA20" s="98" t="str">
        <f t="shared" si="8"/>
        <v>n/a</v>
      </c>
      <c r="AB20" s="52"/>
      <c r="AC20" s="47" t="str">
        <f t="shared" si="9"/>
        <v>n/a</v>
      </c>
    </row>
    <row r="21" spans="1:29" s="24" customFormat="1" ht="15" x14ac:dyDescent="0.2">
      <c r="A21" s="39"/>
      <c r="B21" s="39"/>
      <c r="C21" s="40">
        <v>0</v>
      </c>
      <c r="D21" s="40">
        <v>0</v>
      </c>
      <c r="E21" s="41"/>
      <c r="F21" s="41"/>
      <c r="G21" s="42" t="str">
        <f>IFERROR(VLOOKUP(F21,Länder!$B$2:$C$174,2,FALSE),"")</f>
        <v/>
      </c>
      <c r="H21" s="43" t="s">
        <v>227</v>
      </c>
      <c r="I21" s="44"/>
      <c r="J21" s="45" t="str">
        <f t="shared" si="0"/>
        <v>n/a</v>
      </c>
      <c r="K21" s="45" t="str">
        <f t="shared" si="1"/>
        <v>n/a</v>
      </c>
      <c r="L21" s="46" t="str">
        <f t="shared" si="2"/>
        <v>n/a</v>
      </c>
      <c r="M21" s="46" t="str">
        <f t="shared" si="3"/>
        <v>n/a</v>
      </c>
      <c r="N21" s="47" t="str">
        <f>IFERROR(VLOOKUP($G21,Länder!$C$2:$E$174,2,FALSE),"")</f>
        <v/>
      </c>
      <c r="O21" s="48" t="str">
        <f>IF(N21&lt;&gt;"",IF(OR(H21="ja",AND(K21&gt;5,K21&lt;&gt;"n/a")),N21-Länder!$D$2,"kein Diff"),"")</f>
        <v/>
      </c>
      <c r="P21" s="49"/>
      <c r="Q21" s="50" t="str">
        <f t="shared" si="4"/>
        <v>n/a</v>
      </c>
      <c r="R21" s="50" t="str">
        <f t="shared" si="5"/>
        <v>n/a</v>
      </c>
      <c r="S21" s="50" t="str">
        <f t="shared" si="6"/>
        <v>n/a</v>
      </c>
      <c r="T21" s="53"/>
      <c r="U21" s="54" t="str">
        <f>IFERROR(IF(K21&gt;1,ROUND(VLOOKUP($G21,Länder!$C$2:$E$174,3,FALSE)*(K21-1),2),"n/a"),"")</f>
        <v/>
      </c>
      <c r="V21" s="83"/>
      <c r="W21" s="47" t="str">
        <f t="shared" si="7"/>
        <v>n/a</v>
      </c>
      <c r="X21" s="73"/>
      <c r="Y21" s="52"/>
      <c r="Z21" s="52"/>
      <c r="AA21" s="98" t="str">
        <f t="shared" si="8"/>
        <v>n/a</v>
      </c>
      <c r="AB21" s="52"/>
      <c r="AC21" s="47" t="str">
        <f t="shared" si="9"/>
        <v>n/a</v>
      </c>
    </row>
    <row r="22" spans="1:29" s="24" customFormat="1" ht="15" x14ac:dyDescent="0.2">
      <c r="A22" s="39"/>
      <c r="B22" s="39"/>
      <c r="C22" s="40">
        <v>0</v>
      </c>
      <c r="D22" s="40">
        <v>0</v>
      </c>
      <c r="E22" s="41"/>
      <c r="F22" s="41"/>
      <c r="G22" s="42" t="str">
        <f>IFERROR(VLOOKUP(F22,Länder!$B$2:$C$174,2,FALSE),"")</f>
        <v/>
      </c>
      <c r="H22" s="43" t="s">
        <v>227</v>
      </c>
      <c r="I22" s="44"/>
      <c r="J22" s="45" t="str">
        <f t="shared" si="0"/>
        <v>n/a</v>
      </c>
      <c r="K22" s="45" t="str">
        <f t="shared" si="1"/>
        <v>n/a</v>
      </c>
      <c r="L22" s="46" t="str">
        <f t="shared" si="2"/>
        <v>n/a</v>
      </c>
      <c r="M22" s="46" t="str">
        <f t="shared" si="3"/>
        <v>n/a</v>
      </c>
      <c r="N22" s="47" t="str">
        <f>IFERROR(VLOOKUP($G22,Länder!$C$2:$E$174,2,FALSE),"")</f>
        <v/>
      </c>
      <c r="O22" s="48" t="str">
        <f>IF(N22&lt;&gt;"",IF(OR(H22="ja",AND(K22&gt;5,K22&lt;&gt;"n/a")),N22-Länder!$D$2,"kein Diff"),"")</f>
        <v/>
      </c>
      <c r="P22" s="49"/>
      <c r="Q22" s="50" t="str">
        <f t="shared" si="4"/>
        <v>n/a</v>
      </c>
      <c r="R22" s="50" t="str">
        <f t="shared" si="5"/>
        <v>n/a</v>
      </c>
      <c r="S22" s="50" t="str">
        <f t="shared" si="6"/>
        <v>n/a</v>
      </c>
      <c r="T22" s="53"/>
      <c r="U22" s="54" t="str">
        <f>IFERROR(IF(K22&gt;1,ROUND(VLOOKUP($G22,Länder!$C$2:$E$174,3,FALSE)*(K22-1),2),"n/a"),"")</f>
        <v/>
      </c>
      <c r="V22" s="83"/>
      <c r="W22" s="47" t="str">
        <f t="shared" si="7"/>
        <v>n/a</v>
      </c>
      <c r="X22" s="73"/>
      <c r="Y22" s="52"/>
      <c r="Z22" s="52"/>
      <c r="AA22" s="98" t="str">
        <f t="shared" si="8"/>
        <v>n/a</v>
      </c>
      <c r="AB22" s="52"/>
      <c r="AC22" s="47" t="str">
        <f t="shared" si="9"/>
        <v>n/a</v>
      </c>
    </row>
    <row r="23" spans="1:29" s="24" customFormat="1" ht="15" x14ac:dyDescent="0.2">
      <c r="A23" s="39"/>
      <c r="B23" s="39"/>
      <c r="C23" s="40">
        <v>0</v>
      </c>
      <c r="D23" s="40">
        <v>0</v>
      </c>
      <c r="E23" s="41"/>
      <c r="F23" s="41"/>
      <c r="G23" s="42" t="str">
        <f>IFERROR(VLOOKUP(F23,Länder!$B$2:$C$174,2,FALSE),"")</f>
        <v/>
      </c>
      <c r="H23" s="43" t="s">
        <v>227</v>
      </c>
      <c r="I23" s="44"/>
      <c r="J23" s="45" t="str">
        <f t="shared" si="0"/>
        <v>n/a</v>
      </c>
      <c r="K23" s="45" t="str">
        <f t="shared" si="1"/>
        <v>n/a</v>
      </c>
      <c r="L23" s="46" t="str">
        <f t="shared" si="2"/>
        <v>n/a</v>
      </c>
      <c r="M23" s="46" t="str">
        <f t="shared" si="3"/>
        <v>n/a</v>
      </c>
      <c r="N23" s="47" t="str">
        <f>IFERROR(VLOOKUP($G23,Länder!$C$2:$E$174,2,FALSE),"")</f>
        <v/>
      </c>
      <c r="O23" s="48" t="str">
        <f>IF(N23&lt;&gt;"",IF(OR(H23="ja",AND(K23&gt;5,K23&lt;&gt;"n/a")),N23-Länder!$D$2,"kein Diff"),"")</f>
        <v/>
      </c>
      <c r="P23" s="49"/>
      <c r="Q23" s="50" t="str">
        <f t="shared" si="4"/>
        <v>n/a</v>
      </c>
      <c r="R23" s="50" t="str">
        <f t="shared" si="5"/>
        <v>n/a</v>
      </c>
      <c r="S23" s="50" t="str">
        <f t="shared" si="6"/>
        <v>n/a</v>
      </c>
      <c r="T23" s="53"/>
      <c r="U23" s="54" t="str">
        <f>IFERROR(IF(K23&gt;1,ROUND(VLOOKUP($G23,Länder!$C$2:$E$174,3,FALSE)*(K23-1),2),"n/a"),"")</f>
        <v/>
      </c>
      <c r="V23" s="83"/>
      <c r="W23" s="47" t="str">
        <f t="shared" si="7"/>
        <v>n/a</v>
      </c>
      <c r="X23" s="73"/>
      <c r="Y23" s="52"/>
      <c r="Z23" s="52"/>
      <c r="AA23" s="98" t="str">
        <f t="shared" si="8"/>
        <v>n/a</v>
      </c>
      <c r="AB23" s="52"/>
      <c r="AC23" s="47" t="str">
        <f t="shared" si="9"/>
        <v>n/a</v>
      </c>
    </row>
    <row r="24" spans="1:29" s="24" customFormat="1" ht="15" x14ac:dyDescent="0.2">
      <c r="A24" s="39"/>
      <c r="B24" s="39"/>
      <c r="C24" s="40">
        <v>0</v>
      </c>
      <c r="D24" s="40">
        <v>0</v>
      </c>
      <c r="E24" s="41"/>
      <c r="F24" s="41"/>
      <c r="G24" s="42" t="str">
        <f>IFERROR(VLOOKUP(F24,Länder!$B$2:$C$174,2,FALSE),"")</f>
        <v/>
      </c>
      <c r="H24" s="43" t="s">
        <v>227</v>
      </c>
      <c r="I24" s="44"/>
      <c r="J24" s="45" t="str">
        <f t="shared" si="0"/>
        <v>n/a</v>
      </c>
      <c r="K24" s="45" t="str">
        <f t="shared" si="1"/>
        <v>n/a</v>
      </c>
      <c r="L24" s="46" t="str">
        <f t="shared" si="2"/>
        <v>n/a</v>
      </c>
      <c r="M24" s="46" t="str">
        <f t="shared" si="3"/>
        <v>n/a</v>
      </c>
      <c r="N24" s="47" t="str">
        <f>IFERROR(VLOOKUP($G24,Länder!$C$2:$E$174,2,FALSE),"")</f>
        <v/>
      </c>
      <c r="O24" s="48" t="str">
        <f>IF(N24&lt;&gt;"",IF(OR(H24="ja",AND(K24&gt;5,K24&lt;&gt;"n/a")),N24-Länder!$D$2,"kein Diff"),"")</f>
        <v/>
      </c>
      <c r="P24" s="49"/>
      <c r="Q24" s="50" t="str">
        <f t="shared" si="4"/>
        <v>n/a</v>
      </c>
      <c r="R24" s="50" t="str">
        <f t="shared" si="5"/>
        <v>n/a</v>
      </c>
      <c r="S24" s="50" t="str">
        <f t="shared" si="6"/>
        <v>n/a</v>
      </c>
      <c r="T24" s="53"/>
      <c r="U24" s="54" t="str">
        <f>IFERROR(IF(K24&gt;1,ROUND(VLOOKUP($G24,Länder!$C$2:$E$174,3,FALSE)*(K24-1),2),"n/a"),"")</f>
        <v/>
      </c>
      <c r="V24" s="83"/>
      <c r="W24" s="47" t="str">
        <f t="shared" si="7"/>
        <v>n/a</v>
      </c>
      <c r="X24" s="73"/>
      <c r="Y24" s="52"/>
      <c r="Z24" s="52"/>
      <c r="AA24" s="98" t="str">
        <f t="shared" si="8"/>
        <v>n/a</v>
      </c>
      <c r="AB24" s="52"/>
      <c r="AC24" s="47" t="str">
        <f t="shared" si="9"/>
        <v>n/a</v>
      </c>
    </row>
    <row r="25" spans="1:29" s="24" customFormat="1" ht="15" x14ac:dyDescent="0.2">
      <c r="A25" s="39"/>
      <c r="B25" s="39"/>
      <c r="C25" s="40">
        <v>0</v>
      </c>
      <c r="D25" s="40">
        <v>0</v>
      </c>
      <c r="E25" s="41"/>
      <c r="F25" s="41"/>
      <c r="G25" s="42" t="str">
        <f>IFERROR(VLOOKUP(F25,Länder!$B$2:$C$174,2,FALSE),"")</f>
        <v/>
      </c>
      <c r="H25" s="43" t="s">
        <v>227</v>
      </c>
      <c r="I25" s="44"/>
      <c r="J25" s="45" t="str">
        <f t="shared" si="0"/>
        <v>n/a</v>
      </c>
      <c r="K25" s="45" t="str">
        <f t="shared" si="1"/>
        <v>n/a</v>
      </c>
      <c r="L25" s="46" t="str">
        <f t="shared" si="2"/>
        <v>n/a</v>
      </c>
      <c r="M25" s="46" t="str">
        <f t="shared" si="3"/>
        <v>n/a</v>
      </c>
      <c r="N25" s="47" t="str">
        <f>IFERROR(VLOOKUP($G25,Länder!$C$2:$E$174,2,FALSE),"")</f>
        <v/>
      </c>
      <c r="O25" s="48" t="str">
        <f>IF(N25&lt;&gt;"",IF(OR(H25="ja",AND(K25&gt;5,K25&lt;&gt;"n/a")),N25-Länder!$D$2,"kein Diff"),"")</f>
        <v/>
      </c>
      <c r="P25" s="49"/>
      <c r="Q25" s="50" t="str">
        <f t="shared" si="4"/>
        <v>n/a</v>
      </c>
      <c r="R25" s="50" t="str">
        <f t="shared" si="5"/>
        <v>n/a</v>
      </c>
      <c r="S25" s="50" t="str">
        <f t="shared" si="6"/>
        <v>n/a</v>
      </c>
      <c r="T25" s="53"/>
      <c r="U25" s="54" t="str">
        <f>IFERROR(IF(K25&gt;1,ROUND(VLOOKUP($G25,Länder!$C$2:$E$174,3,FALSE)*(K25-1),2),"n/a"),"")</f>
        <v/>
      </c>
      <c r="V25" s="83"/>
      <c r="W25" s="47" t="str">
        <f t="shared" si="7"/>
        <v>n/a</v>
      </c>
      <c r="X25" s="73"/>
      <c r="Y25" s="52"/>
      <c r="Z25" s="52"/>
      <c r="AA25" s="98" t="str">
        <f t="shared" si="8"/>
        <v>n/a</v>
      </c>
      <c r="AB25" s="52"/>
      <c r="AC25" s="47" t="str">
        <f t="shared" si="9"/>
        <v>n/a</v>
      </c>
    </row>
    <row r="26" spans="1:29" s="24" customFormat="1" ht="15" x14ac:dyDescent="0.2">
      <c r="A26" s="39"/>
      <c r="B26" s="39"/>
      <c r="C26" s="40">
        <v>0</v>
      </c>
      <c r="D26" s="40">
        <v>0</v>
      </c>
      <c r="E26" s="41"/>
      <c r="F26" s="41"/>
      <c r="G26" s="42" t="str">
        <f>IFERROR(VLOOKUP(F26,Länder!$B$2:$C$174,2,FALSE),"")</f>
        <v/>
      </c>
      <c r="H26" s="43" t="s">
        <v>227</v>
      </c>
      <c r="I26" s="44"/>
      <c r="J26" s="45" t="str">
        <f t="shared" si="0"/>
        <v>n/a</v>
      </c>
      <c r="K26" s="45" t="str">
        <f t="shared" si="1"/>
        <v>n/a</v>
      </c>
      <c r="L26" s="46" t="str">
        <f t="shared" si="2"/>
        <v>n/a</v>
      </c>
      <c r="M26" s="46" t="str">
        <f t="shared" si="3"/>
        <v>n/a</v>
      </c>
      <c r="N26" s="47" t="str">
        <f>IFERROR(VLOOKUP($G26,Länder!$C$2:$E$174,2,FALSE),"")</f>
        <v/>
      </c>
      <c r="O26" s="48" t="str">
        <f>IF(N26&lt;&gt;"",IF(OR(H26="ja",AND(K26&gt;5,K26&lt;&gt;"n/a")),N26-Länder!$D$2,"kein Diff"),"")</f>
        <v/>
      </c>
      <c r="P26" s="49"/>
      <c r="Q26" s="50" t="str">
        <f t="shared" si="4"/>
        <v>n/a</v>
      </c>
      <c r="R26" s="50" t="str">
        <f t="shared" si="5"/>
        <v>n/a</v>
      </c>
      <c r="S26" s="50" t="str">
        <f t="shared" si="6"/>
        <v>n/a</v>
      </c>
      <c r="T26" s="53"/>
      <c r="U26" s="54" t="str">
        <f>IFERROR(IF(K26&gt;1,ROUND(VLOOKUP($G26,Länder!$C$2:$E$174,3,FALSE)*(K26-1),2),"n/a"),"")</f>
        <v/>
      </c>
      <c r="V26" s="83"/>
      <c r="W26" s="47" t="str">
        <f t="shared" si="7"/>
        <v>n/a</v>
      </c>
      <c r="X26" s="73"/>
      <c r="Y26" s="52"/>
      <c r="Z26" s="52"/>
      <c r="AA26" s="98" t="str">
        <f t="shared" si="8"/>
        <v>n/a</v>
      </c>
      <c r="AB26" s="52"/>
      <c r="AC26" s="47" t="str">
        <f t="shared" si="9"/>
        <v>n/a</v>
      </c>
    </row>
    <row r="27" spans="1:29" s="24" customFormat="1" ht="15" x14ac:dyDescent="0.2">
      <c r="A27" s="39"/>
      <c r="B27" s="39"/>
      <c r="C27" s="40">
        <v>0</v>
      </c>
      <c r="D27" s="40">
        <v>0</v>
      </c>
      <c r="E27" s="41"/>
      <c r="F27" s="41"/>
      <c r="G27" s="42" t="str">
        <f>IFERROR(VLOOKUP(F27,Länder!$B$2:$C$174,2,FALSE),"")</f>
        <v/>
      </c>
      <c r="H27" s="43" t="s">
        <v>227</v>
      </c>
      <c r="I27" s="44"/>
      <c r="J27" s="45" t="str">
        <f t="shared" si="0"/>
        <v>n/a</v>
      </c>
      <c r="K27" s="45" t="str">
        <f t="shared" si="1"/>
        <v>n/a</v>
      </c>
      <c r="L27" s="46" t="str">
        <f t="shared" si="2"/>
        <v>n/a</v>
      </c>
      <c r="M27" s="46" t="str">
        <f t="shared" si="3"/>
        <v>n/a</v>
      </c>
      <c r="N27" s="47" t="str">
        <f>IFERROR(VLOOKUP($G27,Länder!$C$2:$E$174,2,FALSE),"")</f>
        <v/>
      </c>
      <c r="O27" s="48" t="str">
        <f>IF(N27&lt;&gt;"",IF(OR(H27="ja",AND(K27&gt;5,K27&lt;&gt;"n/a")),N27-Länder!$D$2,"kein Diff"),"")</f>
        <v/>
      </c>
      <c r="P27" s="49"/>
      <c r="Q27" s="50" t="str">
        <f t="shared" si="4"/>
        <v>n/a</v>
      </c>
      <c r="R27" s="50" t="str">
        <f t="shared" si="5"/>
        <v>n/a</v>
      </c>
      <c r="S27" s="50" t="str">
        <f t="shared" si="6"/>
        <v>n/a</v>
      </c>
      <c r="T27" s="53"/>
      <c r="U27" s="54" t="str">
        <f>IFERROR(IF(K27&gt;1,ROUND(VLOOKUP($G27,Länder!$C$2:$E$174,3,FALSE)*(K27-1),2),"n/a"),"")</f>
        <v/>
      </c>
      <c r="V27" s="83"/>
      <c r="W27" s="47" t="str">
        <f t="shared" si="7"/>
        <v>n/a</v>
      </c>
      <c r="X27" s="73"/>
      <c r="Y27" s="52"/>
      <c r="Z27" s="52"/>
      <c r="AA27" s="98" t="str">
        <f t="shared" si="8"/>
        <v>n/a</v>
      </c>
      <c r="AB27" s="52"/>
      <c r="AC27" s="47" t="str">
        <f t="shared" si="9"/>
        <v>n/a</v>
      </c>
    </row>
    <row r="28" spans="1:29" s="24" customFormat="1" ht="15" x14ac:dyDescent="0.2">
      <c r="A28" s="39"/>
      <c r="B28" s="39"/>
      <c r="C28" s="40">
        <v>0</v>
      </c>
      <c r="D28" s="40">
        <v>0</v>
      </c>
      <c r="E28" s="41"/>
      <c r="F28" s="41"/>
      <c r="G28" s="42" t="str">
        <f>IFERROR(VLOOKUP(F28,Länder!$B$2:$C$174,2,FALSE),"")</f>
        <v/>
      </c>
      <c r="H28" s="43" t="s">
        <v>227</v>
      </c>
      <c r="I28" s="44"/>
      <c r="J28" s="45" t="str">
        <f t="shared" si="0"/>
        <v>n/a</v>
      </c>
      <c r="K28" s="45" t="str">
        <f t="shared" si="1"/>
        <v>n/a</v>
      </c>
      <c r="L28" s="46" t="str">
        <f t="shared" si="2"/>
        <v>n/a</v>
      </c>
      <c r="M28" s="46" t="str">
        <f t="shared" si="3"/>
        <v>n/a</v>
      </c>
      <c r="N28" s="47" t="str">
        <f>IFERROR(VLOOKUP($G28,Länder!$C$2:$E$174,2,FALSE),"")</f>
        <v/>
      </c>
      <c r="O28" s="48" t="str">
        <f>IF(N28&lt;&gt;"",IF(OR(H28="ja",AND(K28&gt;5,K28&lt;&gt;"n/a")),N28-Länder!$D$2,"kein Diff"),"")</f>
        <v/>
      </c>
      <c r="P28" s="49"/>
      <c r="Q28" s="50" t="str">
        <f t="shared" si="4"/>
        <v>n/a</v>
      </c>
      <c r="R28" s="50" t="str">
        <f t="shared" si="5"/>
        <v>n/a</v>
      </c>
      <c r="S28" s="50" t="str">
        <f t="shared" si="6"/>
        <v>n/a</v>
      </c>
      <c r="T28" s="53"/>
      <c r="U28" s="54" t="str">
        <f>IFERROR(IF(K28&gt;1,ROUND(VLOOKUP($G28,Länder!$C$2:$E$174,3,FALSE)*(K28-1),2),"n/a"),"")</f>
        <v/>
      </c>
      <c r="V28" s="83"/>
      <c r="W28" s="47" t="str">
        <f t="shared" si="7"/>
        <v>n/a</v>
      </c>
      <c r="X28" s="73"/>
      <c r="Y28" s="52"/>
      <c r="Z28" s="52"/>
      <c r="AA28" s="98" t="str">
        <f t="shared" si="8"/>
        <v>n/a</v>
      </c>
      <c r="AB28" s="52"/>
      <c r="AC28" s="47" t="str">
        <f t="shared" si="9"/>
        <v>n/a</v>
      </c>
    </row>
    <row r="29" spans="1:29" s="24" customFormat="1" ht="15" x14ac:dyDescent="0.2">
      <c r="A29" s="39"/>
      <c r="B29" s="39"/>
      <c r="C29" s="40">
        <v>0</v>
      </c>
      <c r="D29" s="40">
        <v>0</v>
      </c>
      <c r="E29" s="41"/>
      <c r="F29" s="41"/>
      <c r="G29" s="42" t="str">
        <f>IFERROR(VLOOKUP(F29,Länder!$B$2:$C$174,2,FALSE),"")</f>
        <v/>
      </c>
      <c r="H29" s="43" t="s">
        <v>227</v>
      </c>
      <c r="I29" s="44"/>
      <c r="J29" s="45" t="str">
        <f t="shared" si="0"/>
        <v>n/a</v>
      </c>
      <c r="K29" s="45" t="str">
        <f t="shared" si="1"/>
        <v>n/a</v>
      </c>
      <c r="L29" s="46" t="str">
        <f t="shared" si="2"/>
        <v>n/a</v>
      </c>
      <c r="M29" s="46" t="str">
        <f t="shared" si="3"/>
        <v>n/a</v>
      </c>
      <c r="N29" s="47" t="str">
        <f>IFERROR(VLOOKUP($G29,Länder!$C$2:$E$174,2,FALSE),"")</f>
        <v/>
      </c>
      <c r="O29" s="48" t="str">
        <f>IF(N29&lt;&gt;"",IF(OR(H29="ja",AND(K29&gt;5,K29&lt;&gt;"n/a")),N29-Länder!$D$2,"kein Diff"),"")</f>
        <v/>
      </c>
      <c r="P29" s="49"/>
      <c r="Q29" s="50" t="str">
        <f t="shared" si="4"/>
        <v>n/a</v>
      </c>
      <c r="R29" s="50" t="str">
        <f t="shared" si="5"/>
        <v>n/a</v>
      </c>
      <c r="S29" s="50" t="str">
        <f t="shared" si="6"/>
        <v>n/a</v>
      </c>
      <c r="T29" s="53"/>
      <c r="U29" s="54" t="str">
        <f>IFERROR(IF(K29&gt;1,ROUND(VLOOKUP($G29,Länder!$C$2:$E$174,3,FALSE)*(K29-1),2),"n/a"),"")</f>
        <v/>
      </c>
      <c r="V29" s="83"/>
      <c r="W29" s="47" t="str">
        <f t="shared" si="7"/>
        <v>n/a</v>
      </c>
      <c r="X29" s="73"/>
      <c r="Y29" s="52"/>
      <c r="Z29" s="52"/>
      <c r="AA29" s="98" t="str">
        <f t="shared" si="8"/>
        <v>n/a</v>
      </c>
      <c r="AB29" s="52"/>
      <c r="AC29" s="47" t="str">
        <f t="shared" si="9"/>
        <v>n/a</v>
      </c>
    </row>
    <row r="30" spans="1:29" s="24" customFormat="1" ht="15" x14ac:dyDescent="0.2">
      <c r="A30" s="39"/>
      <c r="B30" s="39"/>
      <c r="C30" s="40">
        <v>0</v>
      </c>
      <c r="D30" s="40">
        <v>0</v>
      </c>
      <c r="E30" s="41"/>
      <c r="F30" s="41"/>
      <c r="G30" s="42" t="str">
        <f>IFERROR(VLOOKUP(F30,Länder!$B$2:$C$174,2,FALSE),"")</f>
        <v/>
      </c>
      <c r="H30" s="43" t="s">
        <v>227</v>
      </c>
      <c r="I30" s="44"/>
      <c r="J30" s="45" t="str">
        <f t="shared" si="0"/>
        <v>n/a</v>
      </c>
      <c r="K30" s="45" t="str">
        <f t="shared" si="1"/>
        <v>n/a</v>
      </c>
      <c r="L30" s="46" t="str">
        <f t="shared" si="2"/>
        <v>n/a</v>
      </c>
      <c r="M30" s="46" t="str">
        <f t="shared" si="3"/>
        <v>n/a</v>
      </c>
      <c r="N30" s="47" t="str">
        <f>IFERROR(VLOOKUP($G30,Länder!$C$2:$E$174,2,FALSE),"")</f>
        <v/>
      </c>
      <c r="O30" s="48" t="str">
        <f>IF(N30&lt;&gt;"",IF(OR(H30="ja",AND(K30&gt;5,K30&lt;&gt;"n/a")),N30-Länder!$D$2,"kein Diff"),"")</f>
        <v/>
      </c>
      <c r="P30" s="49"/>
      <c r="Q30" s="50" t="str">
        <f t="shared" si="4"/>
        <v>n/a</v>
      </c>
      <c r="R30" s="50" t="str">
        <f t="shared" si="5"/>
        <v>n/a</v>
      </c>
      <c r="S30" s="50" t="str">
        <f t="shared" si="6"/>
        <v>n/a</v>
      </c>
      <c r="T30" s="53"/>
      <c r="U30" s="54" t="str">
        <f>IFERROR(IF(K30&gt;1,ROUND(VLOOKUP($G30,Länder!$C$2:$E$174,3,FALSE)*(K30-1),2),"n/a"),"")</f>
        <v/>
      </c>
      <c r="V30" s="83"/>
      <c r="W30" s="47" t="str">
        <f t="shared" si="7"/>
        <v>n/a</v>
      </c>
      <c r="X30" s="73"/>
      <c r="Y30" s="52"/>
      <c r="Z30" s="52"/>
      <c r="AA30" s="98" t="str">
        <f t="shared" si="8"/>
        <v>n/a</v>
      </c>
      <c r="AB30" s="52"/>
      <c r="AC30" s="47" t="str">
        <f t="shared" si="9"/>
        <v>n/a</v>
      </c>
    </row>
    <row r="31" spans="1:29" s="24" customFormat="1" ht="15" x14ac:dyDescent="0.2">
      <c r="A31" s="39"/>
      <c r="B31" s="39"/>
      <c r="C31" s="40">
        <v>0</v>
      </c>
      <c r="D31" s="40">
        <v>0</v>
      </c>
      <c r="E31" s="41"/>
      <c r="F31" s="41"/>
      <c r="G31" s="42" t="str">
        <f>IFERROR(VLOOKUP(F31,Länder!$B$2:$C$174,2,FALSE),"")</f>
        <v/>
      </c>
      <c r="H31" s="43" t="s">
        <v>227</v>
      </c>
      <c r="I31" s="44"/>
      <c r="J31" s="45" t="str">
        <f t="shared" si="0"/>
        <v>n/a</v>
      </c>
      <c r="K31" s="45" t="str">
        <f t="shared" si="1"/>
        <v>n/a</v>
      </c>
      <c r="L31" s="46" t="str">
        <f t="shared" si="2"/>
        <v>n/a</v>
      </c>
      <c r="M31" s="46" t="str">
        <f t="shared" si="3"/>
        <v>n/a</v>
      </c>
      <c r="N31" s="47" t="str">
        <f>IFERROR(VLOOKUP($G31,Länder!$C$2:$E$174,2,FALSE),"")</f>
        <v/>
      </c>
      <c r="O31" s="48" t="str">
        <f>IF(N31&lt;&gt;"",IF(OR(H31="ja",AND(K31&gt;5,K31&lt;&gt;"n/a")),N31-Länder!$D$2,"kein Diff"),"")</f>
        <v/>
      </c>
      <c r="P31" s="49"/>
      <c r="Q31" s="50" t="str">
        <f t="shared" si="4"/>
        <v>n/a</v>
      </c>
      <c r="R31" s="50" t="str">
        <f t="shared" si="5"/>
        <v>n/a</v>
      </c>
      <c r="S31" s="50" t="str">
        <f t="shared" si="6"/>
        <v>n/a</v>
      </c>
      <c r="T31" s="53"/>
      <c r="U31" s="54" t="str">
        <f>IFERROR(IF(K31&gt;1,ROUND(VLOOKUP($G31,Länder!$C$2:$E$174,3,FALSE)*(K31-1),2),"n/a"),"")</f>
        <v/>
      </c>
      <c r="V31" s="83"/>
      <c r="W31" s="47" t="str">
        <f t="shared" si="7"/>
        <v>n/a</v>
      </c>
      <c r="X31" s="73"/>
      <c r="Y31" s="52"/>
      <c r="Z31" s="52"/>
      <c r="AA31" s="98" t="str">
        <f t="shared" si="8"/>
        <v>n/a</v>
      </c>
      <c r="AB31" s="52"/>
      <c r="AC31" s="47" t="str">
        <f t="shared" si="9"/>
        <v>n/a</v>
      </c>
    </row>
    <row r="32" spans="1:29" s="24" customFormat="1" ht="15" x14ac:dyDescent="0.2">
      <c r="A32" s="39"/>
      <c r="B32" s="39"/>
      <c r="C32" s="40">
        <v>0</v>
      </c>
      <c r="D32" s="40">
        <v>0</v>
      </c>
      <c r="E32" s="41"/>
      <c r="F32" s="41"/>
      <c r="G32" s="42" t="str">
        <f>IFERROR(VLOOKUP(F32,Länder!$B$2:$C$174,2,FALSE),"")</f>
        <v/>
      </c>
      <c r="H32" s="43" t="s">
        <v>227</v>
      </c>
      <c r="I32" s="44"/>
      <c r="J32" s="45" t="str">
        <f t="shared" si="0"/>
        <v>n/a</v>
      </c>
      <c r="K32" s="45" t="str">
        <f t="shared" si="1"/>
        <v>n/a</v>
      </c>
      <c r="L32" s="46" t="str">
        <f t="shared" si="2"/>
        <v>n/a</v>
      </c>
      <c r="M32" s="46" t="str">
        <f t="shared" si="3"/>
        <v>n/a</v>
      </c>
      <c r="N32" s="47" t="str">
        <f>IFERROR(VLOOKUP($G32,Länder!$C$2:$E$174,2,FALSE),"")</f>
        <v/>
      </c>
      <c r="O32" s="48" t="str">
        <f>IF(N32&lt;&gt;"",IF(OR(H32="ja",AND(K32&gt;5,K32&lt;&gt;"n/a")),N32-Länder!$D$2,"kein Diff"),"")</f>
        <v/>
      </c>
      <c r="P32" s="49"/>
      <c r="Q32" s="50" t="str">
        <f t="shared" si="4"/>
        <v>n/a</v>
      </c>
      <c r="R32" s="50" t="str">
        <f t="shared" si="5"/>
        <v>n/a</v>
      </c>
      <c r="S32" s="50" t="str">
        <f t="shared" si="6"/>
        <v>n/a</v>
      </c>
      <c r="T32" s="53"/>
      <c r="U32" s="54" t="str">
        <f>IFERROR(IF(K32&gt;1,ROUND(VLOOKUP($G32,Länder!$C$2:$E$174,3,FALSE)*(K32-1),2),"n/a"),"")</f>
        <v/>
      </c>
      <c r="V32" s="83"/>
      <c r="W32" s="47" t="str">
        <f t="shared" si="7"/>
        <v>n/a</v>
      </c>
      <c r="X32" s="73"/>
      <c r="Y32" s="52"/>
      <c r="Z32" s="52"/>
      <c r="AA32" s="98" t="str">
        <f t="shared" si="8"/>
        <v>n/a</v>
      </c>
      <c r="AB32" s="52"/>
      <c r="AC32" s="47" t="str">
        <f t="shared" si="9"/>
        <v>n/a</v>
      </c>
    </row>
    <row r="33" spans="1:29" s="24" customFormat="1" ht="15" x14ac:dyDescent="0.2">
      <c r="A33" s="39"/>
      <c r="B33" s="39"/>
      <c r="C33" s="40">
        <v>0</v>
      </c>
      <c r="D33" s="40">
        <v>0</v>
      </c>
      <c r="E33" s="41"/>
      <c r="F33" s="41"/>
      <c r="G33" s="42" t="str">
        <f>IFERROR(VLOOKUP(F33,Länder!$B$2:$C$174,2,FALSE),"")</f>
        <v/>
      </c>
      <c r="H33" s="43" t="s">
        <v>227</v>
      </c>
      <c r="I33" s="44"/>
      <c r="J33" s="45" t="str">
        <f t="shared" si="0"/>
        <v>n/a</v>
      </c>
      <c r="K33" s="45" t="str">
        <f t="shared" si="1"/>
        <v>n/a</v>
      </c>
      <c r="L33" s="46" t="str">
        <f t="shared" si="2"/>
        <v>n/a</v>
      </c>
      <c r="M33" s="46" t="str">
        <f t="shared" si="3"/>
        <v>n/a</v>
      </c>
      <c r="N33" s="47" t="str">
        <f>IFERROR(VLOOKUP($G33,Länder!$C$2:$E$174,2,FALSE),"")</f>
        <v/>
      </c>
      <c r="O33" s="48" t="str">
        <f>IF(N33&lt;&gt;"",IF(OR(H33="ja",AND(K33&gt;5,K33&lt;&gt;"n/a")),N33-Länder!$D$2,"kein Diff"),"")</f>
        <v/>
      </c>
      <c r="P33" s="49"/>
      <c r="Q33" s="50" t="str">
        <f t="shared" si="4"/>
        <v>n/a</v>
      </c>
      <c r="R33" s="50" t="str">
        <f t="shared" si="5"/>
        <v>n/a</v>
      </c>
      <c r="S33" s="50" t="str">
        <f t="shared" si="6"/>
        <v>n/a</v>
      </c>
      <c r="T33" s="53"/>
      <c r="U33" s="54" t="str">
        <f>IFERROR(IF(K33&gt;1,ROUND(VLOOKUP($G33,Länder!$C$2:$E$174,3,FALSE)*(K33-1),2),"n/a"),"")</f>
        <v/>
      </c>
      <c r="V33" s="83"/>
      <c r="W33" s="47" t="str">
        <f t="shared" si="7"/>
        <v>n/a</v>
      </c>
      <c r="X33" s="73"/>
      <c r="Y33" s="52"/>
      <c r="Z33" s="52"/>
      <c r="AA33" s="98" t="str">
        <f t="shared" si="8"/>
        <v>n/a</v>
      </c>
      <c r="AB33" s="52"/>
      <c r="AC33" s="47" t="str">
        <f t="shared" si="9"/>
        <v>n/a</v>
      </c>
    </row>
    <row r="34" spans="1:29" s="24" customFormat="1" ht="15" x14ac:dyDescent="0.2">
      <c r="A34" s="39"/>
      <c r="B34" s="39"/>
      <c r="C34" s="40">
        <v>0</v>
      </c>
      <c r="D34" s="40">
        <v>0</v>
      </c>
      <c r="E34" s="41"/>
      <c r="F34" s="41"/>
      <c r="G34" s="42" t="str">
        <f>IFERROR(VLOOKUP(F34,Länder!$B$2:$C$174,2,FALSE),"")</f>
        <v/>
      </c>
      <c r="H34" s="43" t="s">
        <v>227</v>
      </c>
      <c r="I34" s="44"/>
      <c r="J34" s="45" t="str">
        <f t="shared" si="0"/>
        <v>n/a</v>
      </c>
      <c r="K34" s="45" t="str">
        <f t="shared" si="1"/>
        <v>n/a</v>
      </c>
      <c r="L34" s="46" t="str">
        <f t="shared" si="2"/>
        <v>n/a</v>
      </c>
      <c r="M34" s="46" t="str">
        <f t="shared" si="3"/>
        <v>n/a</v>
      </c>
      <c r="N34" s="47" t="str">
        <f>IFERROR(VLOOKUP($G34,Länder!$C$2:$E$174,2,FALSE),"")</f>
        <v/>
      </c>
      <c r="O34" s="48" t="str">
        <f>IF(N34&lt;&gt;"",IF(OR(H34="ja",AND(K34&gt;5,K34&lt;&gt;"n/a")),N34-Länder!$D$2,"kein Diff"),"")</f>
        <v/>
      </c>
      <c r="P34" s="49"/>
      <c r="Q34" s="50" t="str">
        <f t="shared" si="4"/>
        <v>n/a</v>
      </c>
      <c r="R34" s="50" t="str">
        <f t="shared" si="5"/>
        <v>n/a</v>
      </c>
      <c r="S34" s="50" t="str">
        <f t="shared" si="6"/>
        <v>n/a</v>
      </c>
      <c r="T34" s="53"/>
      <c r="U34" s="54" t="str">
        <f>IFERROR(IF(K34&gt;1,ROUND(VLOOKUP($G34,Länder!$C$2:$E$174,3,FALSE)*(K34-1),2),"n/a"),"")</f>
        <v/>
      </c>
      <c r="V34" s="83"/>
      <c r="W34" s="47" t="str">
        <f t="shared" si="7"/>
        <v>n/a</v>
      </c>
      <c r="X34" s="73"/>
      <c r="Y34" s="52"/>
      <c r="Z34" s="52"/>
      <c r="AA34" s="98" t="str">
        <f t="shared" si="8"/>
        <v>n/a</v>
      </c>
      <c r="AB34" s="52"/>
      <c r="AC34" s="47" t="str">
        <f t="shared" si="9"/>
        <v>n/a</v>
      </c>
    </row>
    <row r="35" spans="1:29" s="24" customFormat="1" ht="15" x14ac:dyDescent="0.2">
      <c r="A35" s="39"/>
      <c r="B35" s="39"/>
      <c r="C35" s="40">
        <v>0</v>
      </c>
      <c r="D35" s="40">
        <v>0</v>
      </c>
      <c r="E35" s="41"/>
      <c r="F35" s="41"/>
      <c r="G35" s="42" t="str">
        <f>IFERROR(VLOOKUP(F35,Länder!$B$2:$C$174,2,FALSE),"")</f>
        <v/>
      </c>
      <c r="H35" s="43" t="s">
        <v>227</v>
      </c>
      <c r="I35" s="44"/>
      <c r="J35" s="45" t="str">
        <f t="shared" si="0"/>
        <v>n/a</v>
      </c>
      <c r="K35" s="45" t="str">
        <f t="shared" si="1"/>
        <v>n/a</v>
      </c>
      <c r="L35" s="46" t="str">
        <f t="shared" si="2"/>
        <v>n/a</v>
      </c>
      <c r="M35" s="46" t="str">
        <f t="shared" si="3"/>
        <v>n/a</v>
      </c>
      <c r="N35" s="47" t="str">
        <f>IFERROR(VLOOKUP($G35,Länder!$C$2:$E$174,2,FALSE),"")</f>
        <v/>
      </c>
      <c r="O35" s="48" t="str">
        <f>IF(N35&lt;&gt;"",IF(OR(H35="ja",AND(K35&gt;5,K35&lt;&gt;"n/a")),N35-Länder!$D$2,"kein Diff"),"")</f>
        <v/>
      </c>
      <c r="P35" s="49"/>
      <c r="Q35" s="50" t="str">
        <f t="shared" si="4"/>
        <v>n/a</v>
      </c>
      <c r="R35" s="50" t="str">
        <f t="shared" si="5"/>
        <v>n/a</v>
      </c>
      <c r="S35" s="50" t="str">
        <f t="shared" si="6"/>
        <v>n/a</v>
      </c>
      <c r="T35" s="53"/>
      <c r="U35" s="54" t="str">
        <f>IFERROR(IF(K35&gt;1,ROUND(VLOOKUP($G35,Länder!$C$2:$E$174,3,FALSE)*(K35-1),2),"n/a"),"")</f>
        <v/>
      </c>
      <c r="V35" s="83"/>
      <c r="W35" s="47" t="str">
        <f t="shared" si="7"/>
        <v>n/a</v>
      </c>
      <c r="X35" s="73"/>
      <c r="Y35" s="52"/>
      <c r="Z35" s="52"/>
      <c r="AA35" s="98" t="str">
        <f t="shared" si="8"/>
        <v>n/a</v>
      </c>
      <c r="AB35" s="52"/>
      <c r="AC35" s="47" t="str">
        <f t="shared" si="9"/>
        <v>n/a</v>
      </c>
    </row>
    <row r="36" spans="1:29" s="24" customFormat="1" ht="15" x14ac:dyDescent="0.2">
      <c r="A36" s="39"/>
      <c r="B36" s="39"/>
      <c r="C36" s="40">
        <v>0</v>
      </c>
      <c r="D36" s="40">
        <v>0</v>
      </c>
      <c r="E36" s="41"/>
      <c r="F36" s="41"/>
      <c r="G36" s="42" t="str">
        <f>IFERROR(VLOOKUP(F36,Länder!$B$2:$C$174,2,FALSE),"")</f>
        <v/>
      </c>
      <c r="H36" s="43" t="s">
        <v>227</v>
      </c>
      <c r="I36" s="44"/>
      <c r="J36" s="45" t="str">
        <f t="shared" si="0"/>
        <v>n/a</v>
      </c>
      <c r="K36" s="45" t="str">
        <f t="shared" si="1"/>
        <v>n/a</v>
      </c>
      <c r="L36" s="46" t="str">
        <f t="shared" si="2"/>
        <v>n/a</v>
      </c>
      <c r="M36" s="46" t="str">
        <f t="shared" si="3"/>
        <v>n/a</v>
      </c>
      <c r="N36" s="47" t="str">
        <f>IFERROR(VLOOKUP($G36,Länder!$C$2:$E$174,2,FALSE),"")</f>
        <v/>
      </c>
      <c r="O36" s="48" t="str">
        <f>IF(N36&lt;&gt;"",IF(OR(H36="ja",AND(K36&gt;5,K36&lt;&gt;"n/a")),N36-Länder!$D$2,"kein Diff"),"")</f>
        <v/>
      </c>
      <c r="P36" s="49"/>
      <c r="Q36" s="50" t="str">
        <f t="shared" si="4"/>
        <v>n/a</v>
      </c>
      <c r="R36" s="50" t="str">
        <f t="shared" si="5"/>
        <v>n/a</v>
      </c>
      <c r="S36" s="50" t="str">
        <f t="shared" si="6"/>
        <v>n/a</v>
      </c>
      <c r="T36" s="53"/>
      <c r="U36" s="54" t="str">
        <f>IFERROR(IF(K36&gt;1,ROUND(VLOOKUP($G36,Länder!$C$2:$E$174,3,FALSE)*(K36-1),2),"n/a"),"")</f>
        <v/>
      </c>
      <c r="V36" s="83"/>
      <c r="W36" s="47" t="str">
        <f t="shared" si="7"/>
        <v>n/a</v>
      </c>
      <c r="X36" s="73"/>
      <c r="Y36" s="52"/>
      <c r="Z36" s="52"/>
      <c r="AA36" s="98" t="str">
        <f t="shared" si="8"/>
        <v>n/a</v>
      </c>
      <c r="AB36" s="52"/>
      <c r="AC36" s="47" t="str">
        <f t="shared" si="9"/>
        <v>n/a</v>
      </c>
    </row>
    <row r="37" spans="1:29" s="24" customFormat="1" ht="15" x14ac:dyDescent="0.2">
      <c r="A37" s="39"/>
      <c r="B37" s="39"/>
      <c r="C37" s="40">
        <v>0</v>
      </c>
      <c r="D37" s="40">
        <v>0</v>
      </c>
      <c r="E37" s="41"/>
      <c r="F37" s="41"/>
      <c r="G37" s="42" t="str">
        <f>IFERROR(VLOOKUP(F37,Länder!$B$2:$C$174,2,FALSE),"")</f>
        <v/>
      </c>
      <c r="H37" s="43" t="s">
        <v>227</v>
      </c>
      <c r="I37" s="44"/>
      <c r="J37" s="45" t="str">
        <f t="shared" si="0"/>
        <v>n/a</v>
      </c>
      <c r="K37" s="45" t="str">
        <f t="shared" si="1"/>
        <v>n/a</v>
      </c>
      <c r="L37" s="46" t="str">
        <f t="shared" si="2"/>
        <v>n/a</v>
      </c>
      <c r="M37" s="46" t="str">
        <f t="shared" si="3"/>
        <v>n/a</v>
      </c>
      <c r="N37" s="47" t="str">
        <f>IFERROR(VLOOKUP($G37,Länder!$C$2:$E$174,2,FALSE),"")</f>
        <v/>
      </c>
      <c r="O37" s="48" t="str">
        <f>IF(N37&lt;&gt;"",IF(OR(H37="ja",AND(K37&gt;5,K37&lt;&gt;"n/a")),N37-Länder!$D$2,"kein Diff"),"")</f>
        <v/>
      </c>
      <c r="P37" s="49"/>
      <c r="Q37" s="50" t="str">
        <f t="shared" si="4"/>
        <v>n/a</v>
      </c>
      <c r="R37" s="50" t="str">
        <f t="shared" si="5"/>
        <v>n/a</v>
      </c>
      <c r="S37" s="50" t="str">
        <f t="shared" si="6"/>
        <v>n/a</v>
      </c>
      <c r="T37" s="53"/>
      <c r="U37" s="54" t="str">
        <f>IFERROR(IF(K37&gt;1,ROUND(VLOOKUP($G37,Länder!$C$2:$E$174,3,FALSE)*(K37-1),2),"n/a"),"")</f>
        <v/>
      </c>
      <c r="V37" s="83"/>
      <c r="W37" s="47" t="str">
        <f t="shared" si="7"/>
        <v>n/a</v>
      </c>
      <c r="X37" s="73"/>
      <c r="Y37" s="52"/>
      <c r="Z37" s="52"/>
      <c r="AA37" s="98" t="str">
        <f t="shared" si="8"/>
        <v>n/a</v>
      </c>
      <c r="AB37" s="52"/>
      <c r="AC37" s="47" t="str">
        <f t="shared" si="9"/>
        <v>n/a</v>
      </c>
    </row>
    <row r="38" spans="1:29" s="24" customFormat="1" ht="15" x14ac:dyDescent="0.2">
      <c r="A38" s="39"/>
      <c r="B38" s="39"/>
      <c r="C38" s="40">
        <v>0</v>
      </c>
      <c r="D38" s="40">
        <v>0</v>
      </c>
      <c r="E38" s="41"/>
      <c r="F38" s="41"/>
      <c r="G38" s="42" t="str">
        <f>IFERROR(VLOOKUP(F38,Länder!$B$2:$C$174,2,FALSE),"")</f>
        <v/>
      </c>
      <c r="H38" s="43" t="s">
        <v>227</v>
      </c>
      <c r="I38" s="44"/>
      <c r="J38" s="45" t="str">
        <f t="shared" si="0"/>
        <v>n/a</v>
      </c>
      <c r="K38" s="45" t="str">
        <f t="shared" si="1"/>
        <v>n/a</v>
      </c>
      <c r="L38" s="46" t="str">
        <f t="shared" si="2"/>
        <v>n/a</v>
      </c>
      <c r="M38" s="46" t="str">
        <f t="shared" si="3"/>
        <v>n/a</v>
      </c>
      <c r="N38" s="47" t="str">
        <f>IFERROR(VLOOKUP($G38,Länder!$C$2:$E$174,2,FALSE),"")</f>
        <v/>
      </c>
      <c r="O38" s="48" t="str">
        <f>IF(N38&lt;&gt;"",IF(OR(H38="ja",AND(K38&gt;5,K38&lt;&gt;"n/a")),N38-Länder!$D$2,"kein Diff"),"")</f>
        <v/>
      </c>
      <c r="P38" s="49"/>
      <c r="Q38" s="50" t="str">
        <f t="shared" si="4"/>
        <v>n/a</v>
      </c>
      <c r="R38" s="50" t="str">
        <f t="shared" si="5"/>
        <v>n/a</v>
      </c>
      <c r="S38" s="50" t="str">
        <f t="shared" si="6"/>
        <v>n/a</v>
      </c>
      <c r="T38" s="53"/>
      <c r="U38" s="54" t="str">
        <f>IFERROR(IF(K38&gt;1,ROUND(VLOOKUP($G38,Länder!$C$2:$E$174,3,FALSE)*(K38-1),2),"n/a"),"")</f>
        <v/>
      </c>
      <c r="V38" s="83"/>
      <c r="W38" s="47" t="str">
        <f t="shared" si="7"/>
        <v>n/a</v>
      </c>
      <c r="X38" s="73"/>
      <c r="Y38" s="52"/>
      <c r="Z38" s="52"/>
      <c r="AA38" s="98" t="str">
        <f t="shared" si="8"/>
        <v>n/a</v>
      </c>
      <c r="AB38" s="52"/>
      <c r="AC38" s="47" t="str">
        <f t="shared" si="9"/>
        <v>n/a</v>
      </c>
    </row>
    <row r="39" spans="1:29" s="24" customFormat="1" ht="15" x14ac:dyDescent="0.2">
      <c r="A39" s="39"/>
      <c r="B39" s="39"/>
      <c r="C39" s="40">
        <v>0</v>
      </c>
      <c r="D39" s="40">
        <v>0</v>
      </c>
      <c r="E39" s="41"/>
      <c r="F39" s="90"/>
      <c r="G39" s="42" t="str">
        <f>IFERROR(VLOOKUP(F39,Länder!$B$2:$C$174,2,FALSE),"")</f>
        <v/>
      </c>
      <c r="H39" s="43" t="s">
        <v>227</v>
      </c>
      <c r="I39" s="44"/>
      <c r="J39" s="45" t="str">
        <f t="shared" si="0"/>
        <v>n/a</v>
      </c>
      <c r="K39" s="45" t="str">
        <f t="shared" si="1"/>
        <v>n/a</v>
      </c>
      <c r="L39" s="46" t="str">
        <f t="shared" si="2"/>
        <v>n/a</v>
      </c>
      <c r="M39" s="46" t="str">
        <f t="shared" si="3"/>
        <v>n/a</v>
      </c>
      <c r="N39" s="47" t="str">
        <f>IFERROR(VLOOKUP($G39,Länder!$C$2:$E$174,2,FALSE),"")</f>
        <v/>
      </c>
      <c r="O39" s="48" t="str">
        <f>IF(N39&lt;&gt;"",IF(OR(H39="ja",AND(K39&gt;5,K39&lt;&gt;"n/a")),N39-Länder!$D$2,"kein Diff"),"")</f>
        <v/>
      </c>
      <c r="P39" s="49"/>
      <c r="Q39" s="50" t="str">
        <f t="shared" si="4"/>
        <v>n/a</v>
      </c>
      <c r="R39" s="50" t="str">
        <f t="shared" si="5"/>
        <v>n/a</v>
      </c>
      <c r="S39" s="50" t="str">
        <f t="shared" si="6"/>
        <v>n/a</v>
      </c>
      <c r="T39" s="53"/>
      <c r="U39" s="54" t="str">
        <f>IFERROR(IF(K39&gt;1,ROUND(VLOOKUP($G39,Länder!$C$2:$E$174,3,FALSE)*(K39-1),2),"n/a"),"")</f>
        <v/>
      </c>
      <c r="V39" s="83"/>
      <c r="W39" s="47" t="str">
        <f t="shared" si="7"/>
        <v>n/a</v>
      </c>
      <c r="X39" s="73"/>
      <c r="Y39" s="52"/>
      <c r="Z39" s="52"/>
      <c r="AA39" s="98" t="str">
        <f t="shared" si="8"/>
        <v>n/a</v>
      </c>
      <c r="AB39" s="52"/>
      <c r="AC39" s="47" t="str">
        <f t="shared" si="9"/>
        <v>n/a</v>
      </c>
    </row>
    <row r="40" spans="1:29" s="24" customFormat="1" ht="15" x14ac:dyDescent="0.2">
      <c r="A40" s="39"/>
      <c r="B40" s="39"/>
      <c r="C40" s="40">
        <v>0</v>
      </c>
      <c r="D40" s="40">
        <v>0</v>
      </c>
      <c r="E40" s="41"/>
      <c r="F40" s="41"/>
      <c r="G40" s="42" t="str">
        <f>IFERROR(VLOOKUP(F40,Länder!$B$2:$C$174,2,FALSE),"")</f>
        <v/>
      </c>
      <c r="H40" s="43" t="s">
        <v>227</v>
      </c>
      <c r="I40" s="44"/>
      <c r="J40" s="45" t="str">
        <f t="shared" si="0"/>
        <v>n/a</v>
      </c>
      <c r="K40" s="45" t="str">
        <f t="shared" si="1"/>
        <v>n/a</v>
      </c>
      <c r="L40" s="46" t="str">
        <f t="shared" si="2"/>
        <v>n/a</v>
      </c>
      <c r="M40" s="46" t="str">
        <f t="shared" si="3"/>
        <v>n/a</v>
      </c>
      <c r="N40" s="47" t="str">
        <f>IFERROR(VLOOKUP($G40,Länder!$C$2:$E$174,2,FALSE),"")</f>
        <v/>
      </c>
      <c r="O40" s="48" t="str">
        <f>IF(N40&lt;&gt;"",IF(OR(H40="ja",AND(K40&gt;5,K40&lt;&gt;"n/a")),N40-Länder!$D$2,"kein Diff"),"")</f>
        <v/>
      </c>
      <c r="P40" s="49"/>
      <c r="Q40" s="50" t="str">
        <f t="shared" si="4"/>
        <v>n/a</v>
      </c>
      <c r="R40" s="50" t="str">
        <f t="shared" si="5"/>
        <v>n/a</v>
      </c>
      <c r="S40" s="50" t="str">
        <f t="shared" si="6"/>
        <v>n/a</v>
      </c>
      <c r="T40" s="53"/>
      <c r="U40" s="54" t="str">
        <f>IFERROR(IF(K40&gt;1,ROUND(VLOOKUP($G40,Länder!$C$2:$E$174,3,FALSE)*(K40-1),2),"n/a"),"")</f>
        <v/>
      </c>
      <c r="V40" s="83"/>
      <c r="W40" s="47" t="str">
        <f t="shared" si="7"/>
        <v>n/a</v>
      </c>
      <c r="X40" s="73"/>
      <c r="Y40" s="52"/>
      <c r="Z40" s="52"/>
      <c r="AA40" s="98" t="str">
        <f t="shared" si="8"/>
        <v>n/a</v>
      </c>
      <c r="AB40" s="52"/>
      <c r="AC40" s="47" t="str">
        <f t="shared" si="9"/>
        <v>n/a</v>
      </c>
    </row>
    <row r="41" spans="1:29" s="24" customFormat="1" ht="15" x14ac:dyDescent="0.2">
      <c r="A41" s="39"/>
      <c r="B41" s="39"/>
      <c r="C41" s="40">
        <v>0</v>
      </c>
      <c r="D41" s="40">
        <v>0</v>
      </c>
      <c r="E41" s="41"/>
      <c r="F41" s="41"/>
      <c r="G41" s="42" t="str">
        <f>IFERROR(VLOOKUP(F41,Länder!$B$2:$C$174,2,FALSE),"")</f>
        <v/>
      </c>
      <c r="H41" s="43" t="s">
        <v>227</v>
      </c>
      <c r="I41" s="44"/>
      <c r="J41" s="45" t="str">
        <f t="shared" si="0"/>
        <v>n/a</v>
      </c>
      <c r="K41" s="45" t="str">
        <f t="shared" si="1"/>
        <v>n/a</v>
      </c>
      <c r="L41" s="46" t="str">
        <f t="shared" si="2"/>
        <v>n/a</v>
      </c>
      <c r="M41" s="46" t="str">
        <f t="shared" si="3"/>
        <v>n/a</v>
      </c>
      <c r="N41" s="47" t="str">
        <f>IFERROR(VLOOKUP($G41,Länder!$C$2:$E$174,2,FALSE),"")</f>
        <v/>
      </c>
      <c r="O41" s="48" t="str">
        <f>IF(N41&lt;&gt;"",IF(OR(H41="ja",AND(K41&gt;5,K41&lt;&gt;"n/a")),N41-Länder!$D$2,"kein Diff"),"")</f>
        <v/>
      </c>
      <c r="P41" s="49"/>
      <c r="Q41" s="50" t="str">
        <f t="shared" si="4"/>
        <v>n/a</v>
      </c>
      <c r="R41" s="50" t="str">
        <f t="shared" si="5"/>
        <v>n/a</v>
      </c>
      <c r="S41" s="50" t="str">
        <f t="shared" si="6"/>
        <v>n/a</v>
      </c>
      <c r="T41" s="53"/>
      <c r="U41" s="54" t="str">
        <f>IFERROR(IF(K41&gt;1,ROUND(VLOOKUP($G41,Länder!$C$2:$E$174,3,FALSE)*(K41-1),2),"n/a"),"")</f>
        <v/>
      </c>
      <c r="V41" s="83"/>
      <c r="W41" s="47" t="str">
        <f t="shared" si="7"/>
        <v>n/a</v>
      </c>
      <c r="X41" s="73"/>
      <c r="Y41" s="52"/>
      <c r="Z41" s="52"/>
      <c r="AA41" s="98" t="str">
        <f t="shared" si="8"/>
        <v>n/a</v>
      </c>
      <c r="AB41" s="52"/>
      <c r="AC41" s="47" t="str">
        <f t="shared" si="9"/>
        <v>n/a</v>
      </c>
    </row>
    <row r="42" spans="1:29" s="24" customFormat="1" ht="15" x14ac:dyDescent="0.2">
      <c r="A42" s="39"/>
      <c r="B42" s="39"/>
      <c r="C42" s="40">
        <v>0</v>
      </c>
      <c r="D42" s="40">
        <v>0</v>
      </c>
      <c r="E42" s="41"/>
      <c r="F42" s="41"/>
      <c r="G42" s="42" t="str">
        <f>IFERROR(VLOOKUP(F42,Länder!$B$2:$C$174,2,FALSE),"")</f>
        <v/>
      </c>
      <c r="H42" s="43" t="s">
        <v>227</v>
      </c>
      <c r="I42" s="44"/>
      <c r="J42" s="45" t="str">
        <f t="shared" si="0"/>
        <v>n/a</v>
      </c>
      <c r="K42" s="45" t="str">
        <f t="shared" si="1"/>
        <v>n/a</v>
      </c>
      <c r="L42" s="46" t="str">
        <f t="shared" si="2"/>
        <v>n/a</v>
      </c>
      <c r="M42" s="46" t="str">
        <f t="shared" si="3"/>
        <v>n/a</v>
      </c>
      <c r="N42" s="47" t="str">
        <f>IFERROR(VLOOKUP($G42,Länder!$C$2:$E$174,2,FALSE),"")</f>
        <v/>
      </c>
      <c r="O42" s="48" t="str">
        <f>IF(N42&lt;&gt;"",IF(OR(H42="ja",AND(K42&gt;5,K42&lt;&gt;"n/a")),N42-Länder!$D$2,"kein Diff"),"")</f>
        <v/>
      </c>
      <c r="P42" s="49"/>
      <c r="Q42" s="50" t="str">
        <f t="shared" si="4"/>
        <v>n/a</v>
      </c>
      <c r="R42" s="50" t="str">
        <f t="shared" si="5"/>
        <v>n/a</v>
      </c>
      <c r="S42" s="50" t="str">
        <f t="shared" si="6"/>
        <v>n/a</v>
      </c>
      <c r="T42" s="53"/>
      <c r="U42" s="54" t="str">
        <f>IFERROR(IF(K42&gt;1,ROUND(VLOOKUP($G42,Länder!$C$2:$E$174,3,FALSE)*(K42-1),2),"n/a"),"")</f>
        <v/>
      </c>
      <c r="V42" s="83"/>
      <c r="W42" s="47" t="str">
        <f t="shared" si="7"/>
        <v>n/a</v>
      </c>
      <c r="X42" s="73"/>
      <c r="Y42" s="52"/>
      <c r="Z42" s="52"/>
      <c r="AA42" s="98" t="str">
        <f t="shared" si="8"/>
        <v>n/a</v>
      </c>
      <c r="AB42" s="52"/>
      <c r="AC42" s="47" t="str">
        <f t="shared" si="9"/>
        <v>n/a</v>
      </c>
    </row>
    <row r="43" spans="1:29" s="24" customFormat="1" ht="15" x14ac:dyDescent="0.2">
      <c r="A43" s="39"/>
      <c r="B43" s="39"/>
      <c r="C43" s="40">
        <v>0</v>
      </c>
      <c r="D43" s="40">
        <v>0</v>
      </c>
      <c r="E43" s="41"/>
      <c r="F43" s="41"/>
      <c r="G43" s="42" t="str">
        <f>IFERROR(VLOOKUP(F43,Länder!$B$2:$C$174,2,FALSE),"")</f>
        <v/>
      </c>
      <c r="H43" s="43" t="s">
        <v>227</v>
      </c>
      <c r="I43" s="44"/>
      <c r="J43" s="45" t="str">
        <f t="shared" si="0"/>
        <v>n/a</v>
      </c>
      <c r="K43" s="45" t="str">
        <f t="shared" si="1"/>
        <v>n/a</v>
      </c>
      <c r="L43" s="46" t="str">
        <f t="shared" si="2"/>
        <v>n/a</v>
      </c>
      <c r="M43" s="46" t="str">
        <f t="shared" si="3"/>
        <v>n/a</v>
      </c>
      <c r="N43" s="47" t="str">
        <f>IFERROR(VLOOKUP($G43,Länder!$C$2:$E$174,2,FALSE),"")</f>
        <v/>
      </c>
      <c r="O43" s="48" t="str">
        <f>IF(N43&lt;&gt;"",IF(OR(H43="ja",AND(K43&gt;5,K43&lt;&gt;"n/a")),N43-Länder!$D$2,"kein Diff"),"")</f>
        <v/>
      </c>
      <c r="P43" s="49"/>
      <c r="Q43" s="50" t="str">
        <f t="shared" si="4"/>
        <v>n/a</v>
      </c>
      <c r="R43" s="50" t="str">
        <f t="shared" si="5"/>
        <v>n/a</v>
      </c>
      <c r="S43" s="50" t="str">
        <f t="shared" si="6"/>
        <v>n/a</v>
      </c>
      <c r="T43" s="53"/>
      <c r="U43" s="54" t="str">
        <f>IFERROR(IF(K43&gt;1,ROUND(VLOOKUP($G43,Länder!$C$2:$E$174,3,FALSE)*(K43-1),2),"n/a"),"")</f>
        <v/>
      </c>
      <c r="V43" s="83"/>
      <c r="W43" s="47" t="str">
        <f t="shared" si="7"/>
        <v>n/a</v>
      </c>
      <c r="X43" s="73"/>
      <c r="Y43" s="52"/>
      <c r="Z43" s="52"/>
      <c r="AA43" s="98" t="str">
        <f t="shared" si="8"/>
        <v>n/a</v>
      </c>
      <c r="AB43" s="52"/>
      <c r="AC43" s="47" t="str">
        <f t="shared" si="9"/>
        <v>n/a</v>
      </c>
    </row>
    <row r="44" spans="1:29" s="24" customFormat="1" ht="15" x14ac:dyDescent="0.2">
      <c r="A44" s="39"/>
      <c r="B44" s="39"/>
      <c r="C44" s="40">
        <v>0</v>
      </c>
      <c r="D44" s="40">
        <v>0</v>
      </c>
      <c r="E44" s="41"/>
      <c r="F44" s="41"/>
      <c r="G44" s="42" t="str">
        <f>IFERROR(VLOOKUP(F44,Länder!$B$2:$C$174,2,FALSE),"")</f>
        <v/>
      </c>
      <c r="H44" s="43" t="s">
        <v>227</v>
      </c>
      <c r="I44" s="44"/>
      <c r="J44" s="45" t="str">
        <f t="shared" si="0"/>
        <v>n/a</v>
      </c>
      <c r="K44" s="45" t="str">
        <f t="shared" si="1"/>
        <v>n/a</v>
      </c>
      <c r="L44" s="46" t="str">
        <f t="shared" si="2"/>
        <v>n/a</v>
      </c>
      <c r="M44" s="46" t="str">
        <f t="shared" si="3"/>
        <v>n/a</v>
      </c>
      <c r="N44" s="47" t="str">
        <f>IFERROR(VLOOKUP($G44,Länder!$C$2:$E$174,2,FALSE),"")</f>
        <v/>
      </c>
      <c r="O44" s="48" t="str">
        <f>IF(N44&lt;&gt;"",IF(OR(H44="ja",AND(K44&gt;5,K44&lt;&gt;"n/a")),N44-Länder!$D$2,"kein Diff"),"")</f>
        <v/>
      </c>
      <c r="P44" s="49"/>
      <c r="Q44" s="50" t="str">
        <f t="shared" si="4"/>
        <v>n/a</v>
      </c>
      <c r="R44" s="50" t="str">
        <f t="shared" si="5"/>
        <v>n/a</v>
      </c>
      <c r="S44" s="50" t="str">
        <f t="shared" si="6"/>
        <v>n/a</v>
      </c>
      <c r="T44" s="53"/>
      <c r="U44" s="54" t="str">
        <f>IFERROR(IF(K44&gt;1,ROUND(VLOOKUP($G44,Länder!$C$2:$E$174,3,FALSE)*(K44-1),2),"n/a"),"")</f>
        <v/>
      </c>
      <c r="V44" s="83"/>
      <c r="W44" s="47" t="str">
        <f t="shared" si="7"/>
        <v>n/a</v>
      </c>
      <c r="X44" s="73"/>
      <c r="Y44" s="52"/>
      <c r="Z44" s="52"/>
      <c r="AA44" s="98" t="str">
        <f t="shared" si="8"/>
        <v>n/a</v>
      </c>
      <c r="AB44" s="52"/>
      <c r="AC44" s="47" t="str">
        <f t="shared" si="9"/>
        <v>n/a</v>
      </c>
    </row>
    <row r="45" spans="1:29" s="24" customFormat="1" ht="15" x14ac:dyDescent="0.2">
      <c r="A45" s="39"/>
      <c r="B45" s="39"/>
      <c r="C45" s="40">
        <v>0</v>
      </c>
      <c r="D45" s="40">
        <v>0</v>
      </c>
      <c r="E45" s="41"/>
      <c r="F45" s="41"/>
      <c r="G45" s="42" t="str">
        <f>IFERROR(VLOOKUP(F45,Länder!$B$2:$C$174,2,FALSE),"")</f>
        <v/>
      </c>
      <c r="H45" s="43" t="s">
        <v>227</v>
      </c>
      <c r="I45" s="44"/>
      <c r="J45" s="45" t="str">
        <f t="shared" si="0"/>
        <v>n/a</v>
      </c>
      <c r="K45" s="45" t="str">
        <f t="shared" si="1"/>
        <v>n/a</v>
      </c>
      <c r="L45" s="46" t="str">
        <f t="shared" si="2"/>
        <v>n/a</v>
      </c>
      <c r="M45" s="46" t="str">
        <f t="shared" si="3"/>
        <v>n/a</v>
      </c>
      <c r="N45" s="47" t="str">
        <f>IFERROR(VLOOKUP($G45,Länder!$C$2:$E$174,2,FALSE),"")</f>
        <v/>
      </c>
      <c r="O45" s="48" t="str">
        <f>IF(N45&lt;&gt;"",IF(OR(H45="ja",AND(K45&gt;5,K45&lt;&gt;"n/a")),N45-Länder!$D$2,"kein Diff"),"")</f>
        <v/>
      </c>
      <c r="P45" s="49"/>
      <c r="Q45" s="50" t="str">
        <f t="shared" si="4"/>
        <v>n/a</v>
      </c>
      <c r="R45" s="50" t="str">
        <f t="shared" si="5"/>
        <v>n/a</v>
      </c>
      <c r="S45" s="50" t="str">
        <f t="shared" si="6"/>
        <v>n/a</v>
      </c>
      <c r="T45" s="53"/>
      <c r="U45" s="54" t="str">
        <f>IFERROR(IF(K45&gt;1,ROUND(VLOOKUP($G45,Länder!$C$2:$E$174,3,FALSE)*(K45-1),2),"n/a"),"")</f>
        <v/>
      </c>
      <c r="V45" s="83"/>
      <c r="W45" s="47" t="str">
        <f t="shared" si="7"/>
        <v>n/a</v>
      </c>
      <c r="X45" s="73"/>
      <c r="Y45" s="52"/>
      <c r="Z45" s="52"/>
      <c r="AA45" s="98" t="str">
        <f t="shared" si="8"/>
        <v>n/a</v>
      </c>
      <c r="AB45" s="52"/>
      <c r="AC45" s="47" t="str">
        <f t="shared" si="9"/>
        <v>n/a</v>
      </c>
    </row>
    <row r="46" spans="1:29" s="24" customFormat="1" ht="15" x14ac:dyDescent="0.2">
      <c r="A46" s="39"/>
      <c r="B46" s="39"/>
      <c r="C46" s="40">
        <v>0</v>
      </c>
      <c r="D46" s="40">
        <v>0</v>
      </c>
      <c r="E46" s="41"/>
      <c r="F46" s="41"/>
      <c r="G46" s="42" t="str">
        <f>IFERROR(VLOOKUP(F46,Länder!$B$2:$C$174,2,FALSE),"")</f>
        <v/>
      </c>
      <c r="H46" s="43" t="s">
        <v>227</v>
      </c>
      <c r="I46" s="44"/>
      <c r="J46" s="45" t="str">
        <f t="shared" si="0"/>
        <v>n/a</v>
      </c>
      <c r="K46" s="45" t="str">
        <f t="shared" si="1"/>
        <v>n/a</v>
      </c>
      <c r="L46" s="46" t="str">
        <f t="shared" si="2"/>
        <v>n/a</v>
      </c>
      <c r="M46" s="46" t="str">
        <f t="shared" si="3"/>
        <v>n/a</v>
      </c>
      <c r="N46" s="47" t="str">
        <f>IFERROR(VLOOKUP($G46,Länder!$C$2:$E$174,2,FALSE),"")</f>
        <v/>
      </c>
      <c r="O46" s="48" t="str">
        <f>IF(N46&lt;&gt;"",IF(OR(H46="ja",AND(K46&gt;5,K46&lt;&gt;"n/a")),N46-Länder!$D$2,"kein Diff"),"")</f>
        <v/>
      </c>
      <c r="P46" s="49"/>
      <c r="Q46" s="50" t="str">
        <f t="shared" si="4"/>
        <v>n/a</v>
      </c>
      <c r="R46" s="50" t="str">
        <f t="shared" si="5"/>
        <v>n/a</v>
      </c>
      <c r="S46" s="50" t="str">
        <f t="shared" si="6"/>
        <v>n/a</v>
      </c>
      <c r="T46" s="53"/>
      <c r="U46" s="54" t="str">
        <f>IFERROR(IF(K46&gt;1,ROUND(VLOOKUP($G46,Länder!$C$2:$E$174,3,FALSE)*(K46-1),2),"n/a"),"")</f>
        <v/>
      </c>
      <c r="V46" s="83"/>
      <c r="W46" s="47" t="str">
        <f t="shared" si="7"/>
        <v>n/a</v>
      </c>
      <c r="X46" s="73"/>
      <c r="Y46" s="52"/>
      <c r="Z46" s="52"/>
      <c r="AA46" s="98" t="str">
        <f t="shared" si="8"/>
        <v>n/a</v>
      </c>
      <c r="AB46" s="52"/>
      <c r="AC46" s="47" t="str">
        <f t="shared" si="9"/>
        <v>n/a</v>
      </c>
    </row>
    <row r="47" spans="1:29" s="24" customFormat="1" ht="15" x14ac:dyDescent="0.2">
      <c r="A47" s="39"/>
      <c r="B47" s="39"/>
      <c r="C47" s="40">
        <v>0</v>
      </c>
      <c r="D47" s="40">
        <v>0</v>
      </c>
      <c r="E47" s="41"/>
      <c r="F47" s="41"/>
      <c r="G47" s="42" t="str">
        <f>IFERROR(VLOOKUP(F47,Länder!$B$2:$C$174,2,FALSE),"")</f>
        <v/>
      </c>
      <c r="H47" s="43" t="s">
        <v>227</v>
      </c>
      <c r="I47" s="44"/>
      <c r="J47" s="45" t="str">
        <f t="shared" si="0"/>
        <v>n/a</v>
      </c>
      <c r="K47" s="45" t="str">
        <f t="shared" si="1"/>
        <v>n/a</v>
      </c>
      <c r="L47" s="46" t="str">
        <f t="shared" si="2"/>
        <v>n/a</v>
      </c>
      <c r="M47" s="46" t="str">
        <f t="shared" si="3"/>
        <v>n/a</v>
      </c>
      <c r="N47" s="47" t="str">
        <f>IFERROR(VLOOKUP($G47,Länder!$C$2:$E$174,2,FALSE),"")</f>
        <v/>
      </c>
      <c r="O47" s="48" t="str">
        <f>IF(N47&lt;&gt;"",IF(OR(H47="ja",AND(K47&gt;5,K47&lt;&gt;"n/a")),N47-Länder!$D$2,"kein Diff"),"")</f>
        <v/>
      </c>
      <c r="P47" s="49"/>
      <c r="Q47" s="50" t="str">
        <f t="shared" si="4"/>
        <v>n/a</v>
      </c>
      <c r="R47" s="50" t="str">
        <f t="shared" si="5"/>
        <v>n/a</v>
      </c>
      <c r="S47" s="50" t="str">
        <f t="shared" si="6"/>
        <v>n/a</v>
      </c>
      <c r="T47" s="53"/>
      <c r="U47" s="54" t="str">
        <f>IFERROR(IF(K47&gt;1,ROUND(VLOOKUP($G47,Länder!$C$2:$E$174,3,FALSE)*(K47-1),2),"n/a"),"")</f>
        <v/>
      </c>
      <c r="V47" s="83"/>
      <c r="W47" s="47" t="str">
        <f t="shared" si="7"/>
        <v>n/a</v>
      </c>
      <c r="X47" s="73"/>
      <c r="Y47" s="52"/>
      <c r="Z47" s="52"/>
      <c r="AA47" s="98" t="str">
        <f t="shared" si="8"/>
        <v>n/a</v>
      </c>
      <c r="AB47" s="52"/>
      <c r="AC47" s="47" t="str">
        <f t="shared" si="9"/>
        <v>n/a</v>
      </c>
    </row>
    <row r="48" spans="1:29" s="24" customFormat="1" ht="15" x14ac:dyDescent="0.2">
      <c r="A48" s="39"/>
      <c r="B48" s="39"/>
      <c r="C48" s="40">
        <v>0</v>
      </c>
      <c r="D48" s="40">
        <v>0</v>
      </c>
      <c r="E48" s="41"/>
      <c r="F48" s="41"/>
      <c r="G48" s="42" t="str">
        <f>IFERROR(VLOOKUP(F48,Länder!$B$2:$C$174,2,FALSE),"")</f>
        <v/>
      </c>
      <c r="H48" s="43" t="s">
        <v>227</v>
      </c>
      <c r="I48" s="44"/>
      <c r="J48" s="45" t="str">
        <f t="shared" si="0"/>
        <v>n/a</v>
      </c>
      <c r="K48" s="45" t="str">
        <f t="shared" si="1"/>
        <v>n/a</v>
      </c>
      <c r="L48" s="46" t="str">
        <f t="shared" si="2"/>
        <v>n/a</v>
      </c>
      <c r="M48" s="46" t="str">
        <f t="shared" si="3"/>
        <v>n/a</v>
      </c>
      <c r="N48" s="47" t="str">
        <f>IFERROR(VLOOKUP($G48,Länder!$C$2:$E$174,2,FALSE),"")</f>
        <v/>
      </c>
      <c r="O48" s="48" t="str">
        <f>IF(N48&lt;&gt;"",IF(OR(H48="ja",AND(K48&gt;5,K48&lt;&gt;"n/a")),N48-Länder!$D$2,"kein Diff"),"")</f>
        <v/>
      </c>
      <c r="P48" s="49"/>
      <c r="Q48" s="50" t="str">
        <f t="shared" si="4"/>
        <v>n/a</v>
      </c>
      <c r="R48" s="50" t="str">
        <f t="shared" si="5"/>
        <v>n/a</v>
      </c>
      <c r="S48" s="50" t="str">
        <f t="shared" si="6"/>
        <v>n/a</v>
      </c>
      <c r="T48" s="53"/>
      <c r="U48" s="54" t="str">
        <f>IFERROR(IF(K48&gt;1,ROUND(VLOOKUP($G48,Länder!$C$2:$E$174,3,FALSE)*(K48-1),2),"n/a"),"")</f>
        <v/>
      </c>
      <c r="V48" s="83"/>
      <c r="W48" s="47" t="str">
        <f t="shared" si="7"/>
        <v>n/a</v>
      </c>
      <c r="X48" s="73"/>
      <c r="Y48" s="52"/>
      <c r="Z48" s="52"/>
      <c r="AA48" s="98" t="str">
        <f t="shared" si="8"/>
        <v>n/a</v>
      </c>
      <c r="AB48" s="52"/>
      <c r="AC48" s="47" t="str">
        <f t="shared" si="9"/>
        <v>n/a</v>
      </c>
    </row>
    <row r="49" spans="1:29" s="24" customFormat="1" ht="15" x14ac:dyDescent="0.2">
      <c r="A49" s="39"/>
      <c r="B49" s="39"/>
      <c r="C49" s="40">
        <v>0</v>
      </c>
      <c r="D49" s="40">
        <v>0</v>
      </c>
      <c r="E49" s="41"/>
      <c r="F49" s="41"/>
      <c r="G49" s="42" t="str">
        <f>IFERROR(VLOOKUP(F49,Länder!$B$2:$C$174,2,FALSE),"")</f>
        <v/>
      </c>
      <c r="H49" s="43" t="s">
        <v>227</v>
      </c>
      <c r="I49" s="44"/>
      <c r="J49" s="45" t="str">
        <f t="shared" si="0"/>
        <v>n/a</v>
      </c>
      <c r="K49" s="45" t="str">
        <f t="shared" si="1"/>
        <v>n/a</v>
      </c>
      <c r="L49" s="46" t="str">
        <f t="shared" si="2"/>
        <v>n/a</v>
      </c>
      <c r="M49" s="46" t="str">
        <f t="shared" si="3"/>
        <v>n/a</v>
      </c>
      <c r="N49" s="47" t="str">
        <f>IFERROR(VLOOKUP($G49,Länder!$C$2:$E$174,2,FALSE),"")</f>
        <v/>
      </c>
      <c r="O49" s="48" t="str">
        <f>IF(N49&lt;&gt;"",IF(OR(H49="ja",AND(K49&gt;5,K49&lt;&gt;"n/a")),N49-Länder!$D$2,"kein Diff"),"")</f>
        <v/>
      </c>
      <c r="P49" s="49"/>
      <c r="Q49" s="50" t="str">
        <f t="shared" si="4"/>
        <v>n/a</v>
      </c>
      <c r="R49" s="50" t="str">
        <f t="shared" si="5"/>
        <v>n/a</v>
      </c>
      <c r="S49" s="50" t="str">
        <f t="shared" si="6"/>
        <v>n/a</v>
      </c>
      <c r="T49" s="53"/>
      <c r="U49" s="54" t="str">
        <f>IFERROR(IF(K49&gt;1,ROUND(VLOOKUP($G49,Länder!$C$2:$E$174,3,FALSE)*(K49-1),2),"n/a"),"")</f>
        <v/>
      </c>
      <c r="V49" s="83"/>
      <c r="W49" s="47" t="str">
        <f t="shared" si="7"/>
        <v>n/a</v>
      </c>
      <c r="X49" s="73"/>
      <c r="Y49" s="52"/>
      <c r="Z49" s="52"/>
      <c r="AA49" s="98" t="str">
        <f t="shared" si="8"/>
        <v>n/a</v>
      </c>
      <c r="AB49" s="52"/>
      <c r="AC49" s="47" t="str">
        <f t="shared" si="9"/>
        <v>n/a</v>
      </c>
    </row>
    <row r="50" spans="1:29" s="24" customFormat="1" ht="15" x14ac:dyDescent="0.2">
      <c r="A50" s="39"/>
      <c r="B50" s="39"/>
      <c r="C50" s="40">
        <v>0</v>
      </c>
      <c r="D50" s="40">
        <v>0</v>
      </c>
      <c r="E50" s="41"/>
      <c r="F50" s="41"/>
      <c r="G50" s="42" t="str">
        <f>IFERROR(VLOOKUP(F50,Länder!$B$2:$C$174,2,FALSE),"")</f>
        <v/>
      </c>
      <c r="H50" s="43" t="s">
        <v>227</v>
      </c>
      <c r="I50" s="44"/>
      <c r="J50" s="45" t="str">
        <f t="shared" si="0"/>
        <v>n/a</v>
      </c>
      <c r="K50" s="45" t="str">
        <f t="shared" si="1"/>
        <v>n/a</v>
      </c>
      <c r="L50" s="46" t="str">
        <f t="shared" si="2"/>
        <v>n/a</v>
      </c>
      <c r="M50" s="46" t="str">
        <f t="shared" si="3"/>
        <v>n/a</v>
      </c>
      <c r="N50" s="47" t="str">
        <f>IFERROR(VLOOKUP($G50,Länder!$C$2:$E$174,2,FALSE),"")</f>
        <v/>
      </c>
      <c r="O50" s="48" t="str">
        <f>IF(N50&lt;&gt;"",IF(OR(H50="ja",AND(K50&gt;5,K50&lt;&gt;"n/a")),N50-Länder!$D$2,"kein Diff"),"")</f>
        <v/>
      </c>
      <c r="P50" s="49"/>
      <c r="Q50" s="50" t="str">
        <f t="shared" si="4"/>
        <v>n/a</v>
      </c>
      <c r="R50" s="50" t="str">
        <f t="shared" si="5"/>
        <v>n/a</v>
      </c>
      <c r="S50" s="50" t="str">
        <f t="shared" si="6"/>
        <v>n/a</v>
      </c>
      <c r="T50" s="53"/>
      <c r="U50" s="54" t="str">
        <f>IFERROR(IF(K50&gt;1,ROUND(VLOOKUP($G50,Länder!$C$2:$E$174,3,FALSE)*(K50-1),2),"n/a"),"")</f>
        <v/>
      </c>
      <c r="V50" s="83"/>
      <c r="W50" s="47" t="str">
        <f t="shared" si="7"/>
        <v>n/a</v>
      </c>
      <c r="X50" s="73"/>
      <c r="Y50" s="52"/>
      <c r="Z50" s="52"/>
      <c r="AA50" s="98" t="str">
        <f t="shared" si="8"/>
        <v>n/a</v>
      </c>
      <c r="AB50" s="52"/>
      <c r="AC50" s="47" t="str">
        <f t="shared" si="9"/>
        <v>n/a</v>
      </c>
    </row>
    <row r="51" spans="1:29" s="24" customFormat="1" ht="15" x14ac:dyDescent="0.2">
      <c r="A51" s="39"/>
      <c r="B51" s="39"/>
      <c r="C51" s="40">
        <v>0</v>
      </c>
      <c r="D51" s="40">
        <v>0</v>
      </c>
      <c r="E51" s="41"/>
      <c r="F51" s="41"/>
      <c r="G51" s="42" t="str">
        <f>IFERROR(VLOOKUP(F51,Länder!$B$2:$C$174,2,FALSE),"")</f>
        <v/>
      </c>
      <c r="H51" s="43" t="s">
        <v>227</v>
      </c>
      <c r="I51" s="44"/>
      <c r="J51" s="45" t="str">
        <f t="shared" si="0"/>
        <v>n/a</v>
      </c>
      <c r="K51" s="45" t="str">
        <f t="shared" si="1"/>
        <v>n/a</v>
      </c>
      <c r="L51" s="46" t="str">
        <f t="shared" si="2"/>
        <v>n/a</v>
      </c>
      <c r="M51" s="46" t="str">
        <f t="shared" si="3"/>
        <v>n/a</v>
      </c>
      <c r="N51" s="47" t="str">
        <f>IFERROR(VLOOKUP($G51,Länder!$C$2:$E$174,2,FALSE),"")</f>
        <v/>
      </c>
      <c r="O51" s="48" t="str">
        <f>IF(N51&lt;&gt;"",IF(OR(H51="ja",AND(K51&gt;5,K51&lt;&gt;"n/a")),N51-Länder!$D$2,"kein Diff"),"")</f>
        <v/>
      </c>
      <c r="P51" s="49"/>
      <c r="Q51" s="50" t="str">
        <f t="shared" si="4"/>
        <v>n/a</v>
      </c>
      <c r="R51" s="50" t="str">
        <f t="shared" si="5"/>
        <v>n/a</v>
      </c>
      <c r="S51" s="50" t="str">
        <f t="shared" si="6"/>
        <v>n/a</v>
      </c>
      <c r="T51" s="53"/>
      <c r="U51" s="54" t="str">
        <f>IFERROR(IF(K51&gt;1,ROUND(VLOOKUP($G51,Länder!$C$2:$E$174,3,FALSE)*(K51-1),2),"n/a"),"")</f>
        <v/>
      </c>
      <c r="V51" s="83"/>
      <c r="W51" s="47" t="str">
        <f t="shared" si="7"/>
        <v>n/a</v>
      </c>
      <c r="X51" s="73"/>
      <c r="Y51" s="52"/>
      <c r="Z51" s="52"/>
      <c r="AA51" s="98" t="str">
        <f t="shared" si="8"/>
        <v>n/a</v>
      </c>
      <c r="AB51" s="52"/>
      <c r="AC51" s="47" t="str">
        <f t="shared" si="9"/>
        <v>n/a</v>
      </c>
    </row>
    <row r="52" spans="1:29" s="24" customFormat="1" ht="15" x14ac:dyDescent="0.2">
      <c r="A52" s="39"/>
      <c r="B52" s="39"/>
      <c r="C52" s="40">
        <v>0</v>
      </c>
      <c r="D52" s="40">
        <v>0</v>
      </c>
      <c r="E52" s="41"/>
      <c r="F52" s="41"/>
      <c r="G52" s="42" t="str">
        <f>IFERROR(VLOOKUP(F52,Länder!$B$2:$C$174,2,FALSE),"")</f>
        <v/>
      </c>
      <c r="H52" s="43" t="s">
        <v>227</v>
      </c>
      <c r="I52" s="44"/>
      <c r="J52" s="45" t="str">
        <f t="shared" si="0"/>
        <v>n/a</v>
      </c>
      <c r="K52" s="45" t="str">
        <f t="shared" si="1"/>
        <v>n/a</v>
      </c>
      <c r="L52" s="46" t="str">
        <f t="shared" si="2"/>
        <v>n/a</v>
      </c>
      <c r="M52" s="46" t="str">
        <f t="shared" si="3"/>
        <v>n/a</v>
      </c>
      <c r="N52" s="47" t="str">
        <f>IFERROR(VLOOKUP($G52,Länder!$C$2:$E$174,2,FALSE),"")</f>
        <v/>
      </c>
      <c r="O52" s="48" t="str">
        <f>IF(N52&lt;&gt;"",IF(OR(H52="ja",AND(K52&gt;5,K52&lt;&gt;"n/a")),N52-Länder!$D$2,"kein Diff"),"")</f>
        <v/>
      </c>
      <c r="P52" s="49"/>
      <c r="Q52" s="50" t="str">
        <f t="shared" si="4"/>
        <v>n/a</v>
      </c>
      <c r="R52" s="50" t="str">
        <f t="shared" si="5"/>
        <v>n/a</v>
      </c>
      <c r="S52" s="50" t="str">
        <f t="shared" si="6"/>
        <v>n/a</v>
      </c>
      <c r="T52" s="53"/>
      <c r="U52" s="54" t="str">
        <f>IFERROR(IF(K52&gt;1,ROUND(VLOOKUP($G52,Länder!$C$2:$E$174,3,FALSE)*(K52-1),2),"n/a"),"")</f>
        <v/>
      </c>
      <c r="V52" s="83"/>
      <c r="W52" s="47" t="str">
        <f t="shared" si="7"/>
        <v>n/a</v>
      </c>
      <c r="X52" s="73"/>
      <c r="Y52" s="52"/>
      <c r="Z52" s="52"/>
      <c r="AA52" s="98" t="str">
        <f t="shared" si="8"/>
        <v>n/a</v>
      </c>
      <c r="AB52" s="52"/>
      <c r="AC52" s="47" t="str">
        <f t="shared" si="9"/>
        <v>n/a</v>
      </c>
    </row>
    <row r="53" spans="1:29" s="24" customFormat="1" ht="15.75" thickBot="1" x14ac:dyDescent="0.25">
      <c r="A53" s="55"/>
      <c r="B53" s="55"/>
      <c r="C53" s="56">
        <v>0</v>
      </c>
      <c r="D53" s="56">
        <v>0</v>
      </c>
      <c r="E53" s="57"/>
      <c r="F53" s="57"/>
      <c r="G53" s="58" t="str">
        <f>IFERROR(VLOOKUP(F53,Länder!$B$2:$C$174,2,FALSE),"")</f>
        <v/>
      </c>
      <c r="H53" s="59" t="s">
        <v>227</v>
      </c>
      <c r="I53" s="60"/>
      <c r="J53" s="61" t="str">
        <f t="shared" si="0"/>
        <v>n/a</v>
      </c>
      <c r="K53" s="61" t="str">
        <f t="shared" si="1"/>
        <v>n/a</v>
      </c>
      <c r="L53" s="62" t="str">
        <f t="shared" si="2"/>
        <v>n/a</v>
      </c>
      <c r="M53" s="62" t="str">
        <f t="shared" si="3"/>
        <v>n/a</v>
      </c>
      <c r="N53" s="63" t="str">
        <f>IFERROR(VLOOKUP($G53,Länder!$C$2:$E$174,2,FALSE),"")</f>
        <v/>
      </c>
      <c r="O53" s="63" t="str">
        <f>IF(N53&lt;&gt;"",IF(OR(H53="ja",AND(K53&gt;5,K53&lt;&gt;"n/a")),N53-Länder!$D$2,"kein Diff"),"")</f>
        <v/>
      </c>
      <c r="P53" s="64"/>
      <c r="Q53" s="65" t="str">
        <f t="shared" si="4"/>
        <v>n/a</v>
      </c>
      <c r="R53" s="65" t="str">
        <f t="shared" si="5"/>
        <v>n/a</v>
      </c>
      <c r="S53" s="65" t="str">
        <f t="shared" si="6"/>
        <v>n/a</v>
      </c>
      <c r="T53" s="66"/>
      <c r="U53" s="67" t="str">
        <f>IFERROR(IF(K53&gt;1,ROUND(VLOOKUP($G53,Länder!$C$2:$E$174,3,FALSE)*(K53-1),2),"n/a"),"")</f>
        <v/>
      </c>
      <c r="V53" s="84"/>
      <c r="W53" s="63" t="str">
        <f t="shared" si="7"/>
        <v>n/a</v>
      </c>
      <c r="X53" s="74"/>
      <c r="Y53" s="68"/>
      <c r="Z53" s="68"/>
      <c r="AA53" s="99" t="str">
        <f t="shared" si="8"/>
        <v>n/a</v>
      </c>
      <c r="AB53" s="68"/>
      <c r="AC53" s="63" t="str">
        <f t="shared" si="9"/>
        <v>n/a</v>
      </c>
    </row>
    <row r="54" spans="1:29" x14ac:dyDescent="0.2">
      <c r="A54" s="101" t="s">
        <v>194</v>
      </c>
      <c r="B54" s="101"/>
      <c r="C54" s="85"/>
      <c r="D54" s="8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8"/>
      <c r="Q54" s="4"/>
      <c r="R54" s="4"/>
      <c r="S54" s="4">
        <f>SUM(S16:S53)</f>
        <v>0</v>
      </c>
      <c r="T54" s="18"/>
      <c r="U54" s="4"/>
      <c r="V54" s="4"/>
      <c r="W54" s="21">
        <f>SUM(W16:W53)</f>
        <v>0</v>
      </c>
      <c r="X54" s="75"/>
      <c r="Y54" s="22"/>
      <c r="Z54" s="22"/>
      <c r="AA54" s="22">
        <f>SUM(AA16:AA53)</f>
        <v>0</v>
      </c>
      <c r="AB54" s="22"/>
      <c r="AC54" s="21">
        <f>SUM(AC16:AC53)</f>
        <v>0</v>
      </c>
    </row>
    <row r="55" spans="1:29" x14ac:dyDescent="0.2">
      <c r="A55" s="85"/>
      <c r="B55" s="85"/>
      <c r="C55" s="85" t="s">
        <v>234</v>
      </c>
      <c r="D55" s="85" t="s">
        <v>235</v>
      </c>
      <c r="E55" s="88" t="s">
        <v>194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5" customHeight="1" x14ac:dyDescent="0.2">
      <c r="A56" s="102" t="s">
        <v>2</v>
      </c>
      <c r="B56" s="102"/>
      <c r="C56" s="86">
        <f>SUMIF($G$16:$G$53,1,$S$16:$S$53)</f>
        <v>0</v>
      </c>
      <c r="D56" s="86">
        <f>S54-C56</f>
        <v>0</v>
      </c>
      <c r="E56" s="89">
        <f>SUM(C56:D56)</f>
        <v>0</v>
      </c>
      <c r="F56" s="97"/>
      <c r="G56" s="97"/>
      <c r="H56" s="97"/>
      <c r="I56" s="97"/>
      <c r="J56" s="97"/>
      <c r="K56" s="8"/>
      <c r="L56" s="8"/>
      <c r="M56" s="8"/>
      <c r="N56" s="8"/>
      <c r="O56" s="8"/>
      <c r="P56" s="8"/>
      <c r="Q56" s="8"/>
    </row>
    <row r="57" spans="1:29" ht="15" customHeight="1" thickBot="1" x14ac:dyDescent="0.25">
      <c r="A57" s="103" t="s">
        <v>222</v>
      </c>
      <c r="B57" s="103"/>
      <c r="C57" s="87">
        <f>SUMIF($G$16:$G$53,1,$AC$16:$AC$53)</f>
        <v>0</v>
      </c>
      <c r="D57" s="87">
        <f>AC54-C57</f>
        <v>0</v>
      </c>
      <c r="E57" s="92">
        <f t="shared" ref="E57" si="10">SUM(C57:D57)</f>
        <v>0</v>
      </c>
      <c r="F57" s="97"/>
      <c r="G57" s="97"/>
      <c r="H57" s="97"/>
      <c r="I57" s="97"/>
      <c r="J57" s="97"/>
      <c r="K57" s="8"/>
      <c r="L57" s="8"/>
      <c r="M57" s="8"/>
      <c r="N57" s="8"/>
      <c r="O57" s="8"/>
      <c r="P57" s="8"/>
      <c r="Q57" s="8"/>
    </row>
    <row r="58" spans="1:29" ht="14.25" customHeight="1" x14ac:dyDescent="0.2">
      <c r="A58" s="104" t="s">
        <v>238</v>
      </c>
      <c r="B58" s="104"/>
      <c r="C58" s="91">
        <f>SUM(C56:C57)</f>
        <v>0</v>
      </c>
      <c r="D58" s="91">
        <f>SUM(D56:D57)</f>
        <v>0</v>
      </c>
      <c r="E58" s="89">
        <f>SUM(E56:E57)</f>
        <v>0</v>
      </c>
      <c r="F58" s="97"/>
      <c r="G58" s="97"/>
      <c r="H58" s="97"/>
      <c r="I58" s="97"/>
      <c r="J58" s="97"/>
      <c r="K58" s="9"/>
      <c r="L58" s="9"/>
      <c r="M58" s="9"/>
      <c r="N58" s="9"/>
      <c r="O58" s="9"/>
      <c r="P58" s="9"/>
      <c r="Q58" s="9"/>
    </row>
    <row r="59" spans="1:29" ht="15.95" hidden="1" customHeight="1" outlineLevel="1" thickBot="1" x14ac:dyDescent="0.25">
      <c r="A59" s="103" t="s">
        <v>189</v>
      </c>
      <c r="B59" s="103"/>
      <c r="C59" s="87">
        <f>SUMIF($G$16:$G$53,1,$W$16:$W$53)</f>
        <v>0</v>
      </c>
      <c r="D59" s="87">
        <f>W54-C59</f>
        <v>0</v>
      </c>
      <c r="E59" s="92">
        <f>SUM(C59:D59)</f>
        <v>0</v>
      </c>
      <c r="F59" s="97"/>
      <c r="G59" s="97"/>
      <c r="H59" s="97"/>
      <c r="I59" s="97"/>
      <c r="J59" s="97"/>
      <c r="K59" s="8"/>
      <c r="L59" s="8"/>
      <c r="M59" s="8"/>
      <c r="N59" s="8"/>
      <c r="O59" s="8"/>
      <c r="P59" s="8"/>
      <c r="Q59" s="8"/>
    </row>
    <row r="60" spans="1:29" s="7" customFormat="1" ht="12.75" hidden="1" customHeight="1" outlineLevel="1" x14ac:dyDescent="0.2">
      <c r="A60" s="104" t="s">
        <v>8</v>
      </c>
      <c r="B60" s="104"/>
      <c r="C60" s="91">
        <f>C58+C59</f>
        <v>0</v>
      </c>
      <c r="D60" s="91">
        <f>D58+D59</f>
        <v>0</v>
      </c>
      <c r="E60" s="88">
        <f>SUM(E58:E59)</f>
        <v>0</v>
      </c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</row>
    <row r="61" spans="1:29" ht="19.5" customHeight="1" collapsed="1" x14ac:dyDescent="0.2">
      <c r="H61" s="11"/>
    </row>
    <row r="62" spans="1:29" x14ac:dyDescent="0.2">
      <c r="H62" s="11"/>
    </row>
  </sheetData>
  <sheetProtection sheet="1" objects="1" scenarios="1"/>
  <mergeCells count="29">
    <mergeCell ref="A60:B60"/>
    <mergeCell ref="B12:D12"/>
    <mergeCell ref="B11:D11"/>
    <mergeCell ref="U14:W14"/>
    <mergeCell ref="Y14:AC14"/>
    <mergeCell ref="R14:R15"/>
    <mergeCell ref="C14:D14"/>
    <mergeCell ref="A14:B14"/>
    <mergeCell ref="Q14:Q15"/>
    <mergeCell ref="S14:S15"/>
    <mergeCell ref="I14:I15"/>
    <mergeCell ref="H14:H15"/>
    <mergeCell ref="G14:G15"/>
    <mergeCell ref="E14:E15"/>
    <mergeCell ref="F14:F15"/>
    <mergeCell ref="J14:J15"/>
    <mergeCell ref="K14:K15"/>
    <mergeCell ref="B5:AC5"/>
    <mergeCell ref="B4:AC4"/>
    <mergeCell ref="B3:AC3"/>
    <mergeCell ref="B2:AC2"/>
    <mergeCell ref="A9:AC9"/>
    <mergeCell ref="B7:AC7"/>
    <mergeCell ref="B6:AC6"/>
    <mergeCell ref="A54:B54"/>
    <mergeCell ref="A56:B56"/>
    <mergeCell ref="A59:B59"/>
    <mergeCell ref="A57:B57"/>
    <mergeCell ref="A58:B58"/>
  </mergeCells>
  <phoneticPr fontId="0" type="noConversion"/>
  <dataValidations count="4">
    <dataValidation type="decimal" operator="greaterThan" allowBlank="1" showInputMessage="1" showErrorMessage="1" error="Nur bei mehrtägigen Reisen hier ein Datum eintragen." promptTitle="Hinweis" prompt="Eingabe zB als 21/12/18 oder 5/6 (für 5/6/heuer)" sqref="B16:B53" xr:uid="{00000000-0002-0000-0000-000000000000}">
      <formula1>A16</formula1>
    </dataValidation>
    <dataValidation type="decimal" operator="greaterThanOrEqual" allowBlank="1" showInputMessage="1" showErrorMessage="1" promptTitle="Hinweis" prompt="Eingabe zB als 12:00 oder 21:20" sqref="C16:D53" xr:uid="{00000000-0002-0000-0000-000001000000}">
      <formula1>0</formula1>
    </dataValidation>
    <dataValidation type="list" allowBlank="1" showInputMessage="1" showErrorMessage="1" sqref="H16:H53" xr:uid="{00000000-0002-0000-0000-000002000000}">
      <formula1>$J$11:$J$12</formula1>
    </dataValidation>
    <dataValidation allowBlank="1" showInputMessage="1" showErrorMessage="1" promptTitle="Hinweis" prompt="Eingabe zB als 21/12/18 oder 5/6 (für 5/6/heuer)" sqref="A16:A53" xr:uid="{00000000-0002-0000-0000-000003000000}"/>
  </dataValidations>
  <pageMargins left="0.78740157499999996" right="0.78740157499999996" top="0.984251969" bottom="0.984251969" header="0.4921259845" footer="0.4921259845"/>
  <pageSetup paperSize="9" scale="64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Länder!$B$2:$B$174</xm:f>
          </x14:formula1>
          <xm:sqref>F16:F53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4"/>
  <sheetViews>
    <sheetView workbookViewId="0"/>
  </sheetViews>
  <sheetFormatPr baseColWidth="10" defaultRowHeight="14.25" x14ac:dyDescent="0.2"/>
  <cols>
    <col min="2" max="2" width="47.375" bestFit="1" customWidth="1"/>
  </cols>
  <sheetData>
    <row r="1" spans="1:5" x14ac:dyDescent="0.2">
      <c r="B1" t="s">
        <v>11</v>
      </c>
      <c r="C1" t="s">
        <v>185</v>
      </c>
      <c r="D1" t="s">
        <v>12</v>
      </c>
      <c r="E1" t="s">
        <v>13</v>
      </c>
    </row>
    <row r="2" spans="1:5" x14ac:dyDescent="0.2">
      <c r="A2" t="s">
        <v>14</v>
      </c>
      <c r="B2" t="s">
        <v>186</v>
      </c>
      <c r="C2">
        <v>1</v>
      </c>
      <c r="D2">
        <v>26.4</v>
      </c>
      <c r="E2">
        <v>15</v>
      </c>
    </row>
    <row r="3" spans="1:5" x14ac:dyDescent="0.2">
      <c r="A3" t="s">
        <v>14</v>
      </c>
      <c r="B3" t="s">
        <v>15</v>
      </c>
      <c r="C3">
        <v>2</v>
      </c>
      <c r="D3">
        <v>27.9</v>
      </c>
      <c r="E3">
        <v>20.9</v>
      </c>
    </row>
    <row r="4" spans="1:5" x14ac:dyDescent="0.2">
      <c r="A4" t="s">
        <v>14</v>
      </c>
      <c r="B4" t="s">
        <v>16</v>
      </c>
      <c r="C4">
        <v>3</v>
      </c>
      <c r="D4">
        <v>36.799999999999997</v>
      </c>
      <c r="E4">
        <v>31</v>
      </c>
    </row>
    <row r="5" spans="1:5" x14ac:dyDescent="0.2">
      <c r="A5" t="s">
        <v>14</v>
      </c>
      <c r="B5" t="s">
        <v>17</v>
      </c>
      <c r="C5">
        <v>4</v>
      </c>
      <c r="D5">
        <v>35.299999999999997</v>
      </c>
      <c r="E5">
        <v>22.7</v>
      </c>
    </row>
    <row r="6" spans="1:5" x14ac:dyDescent="0.2">
      <c r="A6" t="s">
        <v>14</v>
      </c>
      <c r="B6" t="s">
        <v>18</v>
      </c>
      <c r="C6">
        <v>5</v>
      </c>
      <c r="D6">
        <v>41.4</v>
      </c>
      <c r="E6">
        <v>32</v>
      </c>
    </row>
    <row r="7" spans="1:5" x14ac:dyDescent="0.2">
      <c r="A7" t="s">
        <v>14</v>
      </c>
      <c r="B7" t="s">
        <v>19</v>
      </c>
      <c r="C7">
        <v>6</v>
      </c>
      <c r="D7">
        <v>31</v>
      </c>
      <c r="E7">
        <v>23.3</v>
      </c>
    </row>
    <row r="8" spans="1:5" x14ac:dyDescent="0.2">
      <c r="A8" t="s">
        <v>14</v>
      </c>
      <c r="B8" t="s">
        <v>20</v>
      </c>
      <c r="C8">
        <v>7</v>
      </c>
      <c r="D8">
        <v>31</v>
      </c>
      <c r="E8">
        <v>22.7</v>
      </c>
    </row>
    <row r="9" spans="1:5" x14ac:dyDescent="0.2">
      <c r="A9" t="s">
        <v>14</v>
      </c>
      <c r="B9" t="s">
        <v>21</v>
      </c>
      <c r="C9">
        <v>8</v>
      </c>
      <c r="D9">
        <v>41.4</v>
      </c>
      <c r="E9">
        <v>41.4</v>
      </c>
    </row>
    <row r="10" spans="1:5" x14ac:dyDescent="0.2">
      <c r="A10" t="s">
        <v>14</v>
      </c>
      <c r="B10" t="s">
        <v>22</v>
      </c>
      <c r="C10">
        <v>9</v>
      </c>
      <c r="D10">
        <v>35.299999999999997</v>
      </c>
      <c r="E10">
        <v>27.9</v>
      </c>
    </row>
    <row r="11" spans="1:5" x14ac:dyDescent="0.2">
      <c r="A11" t="s">
        <v>14</v>
      </c>
      <c r="B11" s="2" t="s">
        <v>205</v>
      </c>
      <c r="C11">
        <v>10</v>
      </c>
      <c r="D11">
        <v>30.7</v>
      </c>
      <c r="E11">
        <v>18.100000000000001</v>
      </c>
    </row>
    <row r="12" spans="1:5" x14ac:dyDescent="0.2">
      <c r="A12" t="s">
        <v>14</v>
      </c>
      <c r="B12" t="s">
        <v>23</v>
      </c>
      <c r="C12">
        <v>11</v>
      </c>
      <c r="D12">
        <v>36.799999999999997</v>
      </c>
      <c r="E12">
        <v>31</v>
      </c>
    </row>
    <row r="13" spans="1:5" x14ac:dyDescent="0.2">
      <c r="A13" t="s">
        <v>14</v>
      </c>
      <c r="B13" t="s">
        <v>24</v>
      </c>
      <c r="C13">
        <v>12</v>
      </c>
      <c r="D13">
        <v>41.4</v>
      </c>
      <c r="E13">
        <v>41.4</v>
      </c>
    </row>
    <row r="14" spans="1:5" x14ac:dyDescent="0.2">
      <c r="A14" t="s">
        <v>14</v>
      </c>
      <c r="B14" t="s">
        <v>25</v>
      </c>
      <c r="C14">
        <v>13</v>
      </c>
      <c r="D14">
        <v>32.700000000000003</v>
      </c>
      <c r="E14">
        <v>24</v>
      </c>
    </row>
    <row r="15" spans="1:5" x14ac:dyDescent="0.2">
      <c r="A15" t="s">
        <v>14</v>
      </c>
      <c r="B15" t="s">
        <v>26</v>
      </c>
      <c r="C15">
        <v>14</v>
      </c>
      <c r="D15">
        <v>35.799999999999997</v>
      </c>
      <c r="E15">
        <v>32.700000000000003</v>
      </c>
    </row>
    <row r="16" spans="1:5" x14ac:dyDescent="0.2">
      <c r="A16" t="s">
        <v>14</v>
      </c>
      <c r="B16" t="s">
        <v>27</v>
      </c>
      <c r="C16">
        <v>15</v>
      </c>
      <c r="D16">
        <v>28.6</v>
      </c>
      <c r="E16">
        <v>23.3</v>
      </c>
    </row>
    <row r="17" spans="1:5" x14ac:dyDescent="0.2">
      <c r="A17" t="s">
        <v>14</v>
      </c>
      <c r="B17" t="s">
        <v>28</v>
      </c>
      <c r="C17">
        <v>16</v>
      </c>
      <c r="D17">
        <v>36.799999999999997</v>
      </c>
      <c r="E17">
        <v>36.4</v>
      </c>
    </row>
    <row r="18" spans="1:5" x14ac:dyDescent="0.2">
      <c r="A18" t="s">
        <v>14</v>
      </c>
      <c r="B18" t="s">
        <v>29</v>
      </c>
      <c r="C18">
        <v>17</v>
      </c>
      <c r="D18">
        <v>41.4</v>
      </c>
      <c r="E18">
        <v>41.4</v>
      </c>
    </row>
    <row r="19" spans="1:5" x14ac:dyDescent="0.2">
      <c r="A19" t="s">
        <v>14</v>
      </c>
      <c r="B19" t="s">
        <v>30</v>
      </c>
      <c r="C19">
        <v>18</v>
      </c>
      <c r="D19">
        <v>36.799999999999997</v>
      </c>
      <c r="E19">
        <v>33.1</v>
      </c>
    </row>
    <row r="20" spans="1:5" x14ac:dyDescent="0.2">
      <c r="A20" t="s">
        <v>14</v>
      </c>
      <c r="B20" t="s">
        <v>31</v>
      </c>
      <c r="C20">
        <v>19</v>
      </c>
      <c r="D20">
        <v>37.9</v>
      </c>
      <c r="E20">
        <v>31.4</v>
      </c>
    </row>
    <row r="21" spans="1:5" x14ac:dyDescent="0.2">
      <c r="A21" t="s">
        <v>14</v>
      </c>
      <c r="B21" t="s">
        <v>32</v>
      </c>
      <c r="C21">
        <v>20</v>
      </c>
      <c r="D21">
        <v>35.799999999999997</v>
      </c>
      <c r="E21">
        <v>27.9</v>
      </c>
    </row>
    <row r="22" spans="1:5" x14ac:dyDescent="0.2">
      <c r="A22" t="s">
        <v>14</v>
      </c>
      <c r="B22" t="s">
        <v>33</v>
      </c>
      <c r="C22">
        <v>21</v>
      </c>
      <c r="D22">
        <v>40.6</v>
      </c>
      <c r="E22">
        <v>36.4</v>
      </c>
    </row>
    <row r="23" spans="1:5" x14ac:dyDescent="0.2">
      <c r="A23" t="s">
        <v>14</v>
      </c>
      <c r="B23" s="2" t="s">
        <v>206</v>
      </c>
      <c r="C23">
        <v>22</v>
      </c>
      <c r="D23">
        <v>30.7</v>
      </c>
      <c r="E23">
        <v>18.100000000000001</v>
      </c>
    </row>
    <row r="24" spans="1:5" x14ac:dyDescent="0.2">
      <c r="A24" t="s">
        <v>14</v>
      </c>
      <c r="B24" t="s">
        <v>34</v>
      </c>
      <c r="C24">
        <v>23</v>
      </c>
      <c r="D24">
        <v>31</v>
      </c>
      <c r="E24">
        <v>23.3</v>
      </c>
    </row>
    <row r="25" spans="1:5" x14ac:dyDescent="0.2">
      <c r="A25" t="s">
        <v>14</v>
      </c>
      <c r="B25" t="s">
        <v>35</v>
      </c>
      <c r="C25">
        <v>24</v>
      </c>
      <c r="D25">
        <v>36.799999999999997</v>
      </c>
      <c r="E25">
        <v>31</v>
      </c>
    </row>
    <row r="26" spans="1:5" x14ac:dyDescent="0.2">
      <c r="A26" t="s">
        <v>14</v>
      </c>
      <c r="B26" t="s">
        <v>36</v>
      </c>
      <c r="C26">
        <v>25</v>
      </c>
      <c r="D26">
        <v>30.7</v>
      </c>
      <c r="E26">
        <v>18.100000000000001</v>
      </c>
    </row>
    <row r="27" spans="1:5" x14ac:dyDescent="0.2">
      <c r="A27" t="s">
        <v>14</v>
      </c>
      <c r="B27" t="s">
        <v>37</v>
      </c>
      <c r="C27">
        <v>26</v>
      </c>
      <c r="D27">
        <v>36.799999999999997</v>
      </c>
      <c r="E27">
        <v>31</v>
      </c>
    </row>
    <row r="28" spans="1:5" x14ac:dyDescent="0.2">
      <c r="A28" t="s">
        <v>14</v>
      </c>
      <c r="B28" t="s">
        <v>38</v>
      </c>
      <c r="C28">
        <v>27</v>
      </c>
      <c r="D28">
        <v>35.299999999999997</v>
      </c>
      <c r="E28">
        <v>22.7</v>
      </c>
    </row>
    <row r="29" spans="1:5" x14ac:dyDescent="0.2">
      <c r="A29" t="s">
        <v>14</v>
      </c>
      <c r="B29" t="s">
        <v>39</v>
      </c>
      <c r="C29">
        <v>28</v>
      </c>
      <c r="D29">
        <v>30.1</v>
      </c>
      <c r="E29">
        <v>30.1</v>
      </c>
    </row>
    <row r="30" spans="1:5" x14ac:dyDescent="0.2">
      <c r="A30" t="s">
        <v>14</v>
      </c>
      <c r="B30" t="s">
        <v>40</v>
      </c>
      <c r="C30">
        <v>29</v>
      </c>
      <c r="D30">
        <v>36.799999999999997</v>
      </c>
      <c r="E30">
        <v>31</v>
      </c>
    </row>
    <row r="31" spans="1:5" x14ac:dyDescent="0.2">
      <c r="A31" t="s">
        <v>14</v>
      </c>
      <c r="B31" t="s">
        <v>41</v>
      </c>
      <c r="C31">
        <v>30</v>
      </c>
      <c r="D31">
        <v>35.299999999999997</v>
      </c>
      <c r="E31">
        <v>27.9</v>
      </c>
    </row>
    <row r="32" spans="1:5" x14ac:dyDescent="0.2">
      <c r="A32" t="s">
        <v>14</v>
      </c>
      <c r="B32" t="s">
        <v>42</v>
      </c>
      <c r="C32">
        <v>31</v>
      </c>
      <c r="D32">
        <v>42.9</v>
      </c>
      <c r="E32">
        <v>41.4</v>
      </c>
    </row>
    <row r="33" spans="1:5" x14ac:dyDescent="0.2">
      <c r="A33" t="s">
        <v>14</v>
      </c>
      <c r="B33" t="s">
        <v>43</v>
      </c>
      <c r="C33">
        <v>32</v>
      </c>
      <c r="D33">
        <v>32.700000000000003</v>
      </c>
      <c r="E33">
        <v>25.1</v>
      </c>
    </row>
    <row r="34" spans="1:5" x14ac:dyDescent="0.2">
      <c r="A34" t="s">
        <v>14</v>
      </c>
      <c r="B34" t="s">
        <v>44</v>
      </c>
      <c r="C34">
        <v>33</v>
      </c>
      <c r="D34">
        <v>27.9</v>
      </c>
      <c r="E34">
        <v>22.7</v>
      </c>
    </row>
    <row r="35" spans="1:5" x14ac:dyDescent="0.2">
      <c r="A35" t="s">
        <v>14</v>
      </c>
      <c r="B35" t="s">
        <v>45</v>
      </c>
      <c r="C35">
        <v>34</v>
      </c>
      <c r="D35">
        <v>36.799999999999997</v>
      </c>
      <c r="E35">
        <v>27.3</v>
      </c>
    </row>
    <row r="36" spans="1:5" x14ac:dyDescent="0.2">
      <c r="A36" t="s">
        <v>14</v>
      </c>
      <c r="B36" t="s">
        <v>46</v>
      </c>
      <c r="C36">
        <v>35</v>
      </c>
      <c r="D36">
        <v>36.799999999999997</v>
      </c>
      <c r="E36">
        <v>31</v>
      </c>
    </row>
    <row r="37" spans="1:5" x14ac:dyDescent="0.2">
      <c r="A37" t="s">
        <v>14</v>
      </c>
      <c r="B37" t="s">
        <v>47</v>
      </c>
      <c r="C37">
        <v>36</v>
      </c>
      <c r="D37">
        <v>40.6</v>
      </c>
      <c r="E37">
        <v>31</v>
      </c>
    </row>
    <row r="38" spans="1:5" x14ac:dyDescent="0.2">
      <c r="A38" t="s">
        <v>14</v>
      </c>
      <c r="B38" t="s">
        <v>48</v>
      </c>
      <c r="C38">
        <v>37</v>
      </c>
      <c r="D38">
        <v>42.9</v>
      </c>
      <c r="E38">
        <v>41.4</v>
      </c>
    </row>
    <row r="39" spans="1:5" x14ac:dyDescent="0.2">
      <c r="A39" t="s">
        <v>14</v>
      </c>
      <c r="B39" t="s">
        <v>49</v>
      </c>
      <c r="C39">
        <v>38</v>
      </c>
      <c r="D39">
        <v>36.799999999999997</v>
      </c>
      <c r="E39">
        <v>32.700000000000003</v>
      </c>
    </row>
    <row r="40" spans="1:5" x14ac:dyDescent="0.2">
      <c r="A40" t="s">
        <v>14</v>
      </c>
      <c r="B40" s="2" t="s">
        <v>207</v>
      </c>
      <c r="C40">
        <v>39</v>
      </c>
      <c r="D40">
        <v>30.7</v>
      </c>
      <c r="E40">
        <v>18.100000000000001</v>
      </c>
    </row>
    <row r="41" spans="1:5" x14ac:dyDescent="0.2">
      <c r="A41" t="s">
        <v>14</v>
      </c>
      <c r="B41" t="s">
        <v>50</v>
      </c>
      <c r="C41">
        <v>40</v>
      </c>
      <c r="D41">
        <v>27.9</v>
      </c>
      <c r="E41">
        <v>15.9</v>
      </c>
    </row>
    <row r="42" spans="1:5" x14ac:dyDescent="0.2">
      <c r="A42" t="s">
        <v>14</v>
      </c>
      <c r="B42" t="s">
        <v>51</v>
      </c>
      <c r="C42">
        <v>41</v>
      </c>
      <c r="D42">
        <v>31</v>
      </c>
      <c r="E42">
        <v>24.4</v>
      </c>
    </row>
    <row r="43" spans="1:5" x14ac:dyDescent="0.2">
      <c r="A43" t="s">
        <v>14</v>
      </c>
      <c r="B43" t="s">
        <v>52</v>
      </c>
      <c r="C43">
        <v>42</v>
      </c>
      <c r="D43">
        <v>31</v>
      </c>
      <c r="E43">
        <v>23.3</v>
      </c>
    </row>
    <row r="44" spans="1:5" x14ac:dyDescent="0.2">
      <c r="A44" t="s">
        <v>14</v>
      </c>
      <c r="B44" s="2" t="s">
        <v>208</v>
      </c>
      <c r="C44">
        <v>43</v>
      </c>
      <c r="D44">
        <v>27.9</v>
      </c>
      <c r="E44">
        <v>15.9</v>
      </c>
    </row>
    <row r="45" spans="1:5" x14ac:dyDescent="0.2">
      <c r="A45" t="s">
        <v>14</v>
      </c>
      <c r="B45" t="s">
        <v>53</v>
      </c>
      <c r="C45">
        <v>44</v>
      </c>
      <c r="D45">
        <v>34.200000000000003</v>
      </c>
      <c r="E45">
        <v>30.5</v>
      </c>
    </row>
    <row r="46" spans="1:5" x14ac:dyDescent="0.2">
      <c r="A46" t="s">
        <v>14</v>
      </c>
      <c r="B46" t="s">
        <v>54</v>
      </c>
      <c r="C46">
        <v>45</v>
      </c>
      <c r="D46">
        <v>31</v>
      </c>
      <c r="E46">
        <v>24.4</v>
      </c>
    </row>
    <row r="47" spans="1:5" x14ac:dyDescent="0.2">
      <c r="A47" t="s">
        <v>14</v>
      </c>
      <c r="B47" s="2" t="s">
        <v>209</v>
      </c>
      <c r="C47">
        <v>46</v>
      </c>
      <c r="D47">
        <v>27.9</v>
      </c>
      <c r="E47">
        <v>15.9</v>
      </c>
    </row>
    <row r="48" spans="1:5" x14ac:dyDescent="0.2">
      <c r="A48" t="s">
        <v>14</v>
      </c>
      <c r="B48" t="s">
        <v>55</v>
      </c>
      <c r="C48">
        <v>47</v>
      </c>
      <c r="D48">
        <v>31</v>
      </c>
      <c r="E48">
        <v>36.4</v>
      </c>
    </row>
    <row r="49" spans="1:5" x14ac:dyDescent="0.2">
      <c r="A49" t="s">
        <v>14</v>
      </c>
      <c r="B49" t="s">
        <v>56</v>
      </c>
      <c r="C49">
        <v>48</v>
      </c>
      <c r="D49">
        <v>36.799999999999997</v>
      </c>
      <c r="E49">
        <v>31</v>
      </c>
    </row>
    <row r="50" spans="1:5" x14ac:dyDescent="0.2">
      <c r="A50" t="s">
        <v>14</v>
      </c>
      <c r="B50" t="s">
        <v>57</v>
      </c>
      <c r="C50">
        <v>49</v>
      </c>
      <c r="D50">
        <v>26.6</v>
      </c>
      <c r="E50">
        <v>26.6</v>
      </c>
    </row>
    <row r="51" spans="1:5" x14ac:dyDescent="0.2">
      <c r="A51" t="s">
        <v>14</v>
      </c>
      <c r="B51" t="s">
        <v>58</v>
      </c>
      <c r="C51">
        <v>50</v>
      </c>
      <c r="D51">
        <v>31</v>
      </c>
      <c r="E51">
        <v>26.6</v>
      </c>
    </row>
    <row r="52" spans="1:5" x14ac:dyDescent="0.2">
      <c r="A52" t="s">
        <v>14</v>
      </c>
      <c r="B52" s="2" t="s">
        <v>210</v>
      </c>
      <c r="C52">
        <v>51</v>
      </c>
      <c r="D52">
        <v>26.6</v>
      </c>
      <c r="E52">
        <v>18.100000000000001</v>
      </c>
    </row>
    <row r="53" spans="1:5" x14ac:dyDescent="0.2">
      <c r="A53" t="s">
        <v>14</v>
      </c>
      <c r="B53" t="s">
        <v>59</v>
      </c>
      <c r="C53">
        <v>52</v>
      </c>
      <c r="D53">
        <v>28.6</v>
      </c>
      <c r="E53">
        <v>30.5</v>
      </c>
    </row>
    <row r="54" spans="1:5" x14ac:dyDescent="0.2">
      <c r="A54" t="s">
        <v>60</v>
      </c>
      <c r="B54" t="s">
        <v>61</v>
      </c>
      <c r="C54">
        <v>53</v>
      </c>
      <c r="D54">
        <v>37.9</v>
      </c>
      <c r="E54">
        <v>41.4</v>
      </c>
    </row>
    <row r="55" spans="1:5" x14ac:dyDescent="0.2">
      <c r="A55" t="s">
        <v>60</v>
      </c>
      <c r="B55" t="s">
        <v>62</v>
      </c>
      <c r="C55">
        <v>54</v>
      </c>
      <c r="D55">
        <v>41.4</v>
      </c>
      <c r="E55">
        <v>27</v>
      </c>
    </row>
    <row r="56" spans="1:5" x14ac:dyDescent="0.2">
      <c r="A56" t="s">
        <v>60</v>
      </c>
      <c r="B56" t="s">
        <v>63</v>
      </c>
      <c r="C56">
        <v>55</v>
      </c>
      <c r="D56">
        <v>43.6</v>
      </c>
      <c r="E56">
        <v>41.4</v>
      </c>
    </row>
    <row r="57" spans="1:5" x14ac:dyDescent="0.2">
      <c r="A57" t="s">
        <v>60</v>
      </c>
      <c r="B57" t="s">
        <v>64</v>
      </c>
      <c r="C57">
        <v>56</v>
      </c>
      <c r="D57">
        <v>37.9</v>
      </c>
      <c r="E57">
        <v>41.4</v>
      </c>
    </row>
    <row r="58" spans="1:5" x14ac:dyDescent="0.2">
      <c r="A58" t="s">
        <v>60</v>
      </c>
      <c r="B58" t="s">
        <v>65</v>
      </c>
      <c r="C58">
        <v>57</v>
      </c>
      <c r="D58">
        <v>36.200000000000003</v>
      </c>
      <c r="E58">
        <v>26.6</v>
      </c>
    </row>
    <row r="59" spans="1:5" x14ac:dyDescent="0.2">
      <c r="A59" t="s">
        <v>60</v>
      </c>
      <c r="B59" t="s">
        <v>66</v>
      </c>
      <c r="C59">
        <v>58</v>
      </c>
      <c r="D59">
        <v>39.200000000000003</v>
      </c>
      <c r="E59">
        <v>21.1</v>
      </c>
    </row>
    <row r="60" spans="1:5" x14ac:dyDescent="0.2">
      <c r="A60" t="s">
        <v>60</v>
      </c>
      <c r="B60" t="s">
        <v>67</v>
      </c>
      <c r="C60">
        <v>59</v>
      </c>
      <c r="D60">
        <v>37.9</v>
      </c>
      <c r="E60">
        <v>37.9</v>
      </c>
    </row>
    <row r="61" spans="1:5" x14ac:dyDescent="0.2">
      <c r="A61" t="s">
        <v>60</v>
      </c>
      <c r="B61" t="s">
        <v>68</v>
      </c>
      <c r="C61">
        <v>60</v>
      </c>
      <c r="D61">
        <v>39.200000000000003</v>
      </c>
      <c r="E61">
        <v>32</v>
      </c>
    </row>
    <row r="62" spans="1:5" x14ac:dyDescent="0.2">
      <c r="A62" t="s">
        <v>60</v>
      </c>
      <c r="B62" t="s">
        <v>69</v>
      </c>
      <c r="C62">
        <v>61</v>
      </c>
      <c r="D62">
        <v>47.3</v>
      </c>
      <c r="E62">
        <v>33.1</v>
      </c>
    </row>
    <row r="63" spans="1:5" x14ac:dyDescent="0.2">
      <c r="A63" t="s">
        <v>60</v>
      </c>
      <c r="B63" t="s">
        <v>70</v>
      </c>
      <c r="C63">
        <v>62</v>
      </c>
      <c r="D63">
        <v>45.8</v>
      </c>
      <c r="E63">
        <v>47.3</v>
      </c>
    </row>
    <row r="64" spans="1:5" x14ac:dyDescent="0.2">
      <c r="A64" t="s">
        <v>60</v>
      </c>
      <c r="B64" t="s">
        <v>71</v>
      </c>
      <c r="C64">
        <v>63</v>
      </c>
      <c r="D64">
        <v>45.8</v>
      </c>
      <c r="E64">
        <v>39.9</v>
      </c>
    </row>
    <row r="65" spans="1:5" x14ac:dyDescent="0.2">
      <c r="A65" t="s">
        <v>60</v>
      </c>
      <c r="B65" t="s">
        <v>72</v>
      </c>
      <c r="C65">
        <v>64</v>
      </c>
      <c r="D65">
        <v>43.6</v>
      </c>
      <c r="E65">
        <v>30.1</v>
      </c>
    </row>
    <row r="66" spans="1:5" x14ac:dyDescent="0.2">
      <c r="A66" t="s">
        <v>60</v>
      </c>
      <c r="B66" t="s">
        <v>73</v>
      </c>
      <c r="C66">
        <v>65</v>
      </c>
      <c r="D66">
        <v>43.6</v>
      </c>
      <c r="E66">
        <v>30.1</v>
      </c>
    </row>
    <row r="67" spans="1:5" x14ac:dyDescent="0.2">
      <c r="A67" t="s">
        <v>60</v>
      </c>
      <c r="B67" t="s">
        <v>74</v>
      </c>
      <c r="C67">
        <v>66</v>
      </c>
      <c r="D67">
        <v>43.6</v>
      </c>
      <c r="E67">
        <v>30.1</v>
      </c>
    </row>
    <row r="68" spans="1:5" x14ac:dyDescent="0.2">
      <c r="A68" t="s">
        <v>60</v>
      </c>
      <c r="B68" t="s">
        <v>75</v>
      </c>
      <c r="C68">
        <v>67</v>
      </c>
      <c r="D68">
        <v>45.8</v>
      </c>
      <c r="E68">
        <v>25.3</v>
      </c>
    </row>
    <row r="69" spans="1:5" x14ac:dyDescent="0.2">
      <c r="A69" t="s">
        <v>60</v>
      </c>
      <c r="B69" t="s">
        <v>76</v>
      </c>
      <c r="C69">
        <v>68</v>
      </c>
      <c r="D69">
        <v>27.9</v>
      </c>
      <c r="E69">
        <v>19.600000000000001</v>
      </c>
    </row>
    <row r="70" spans="1:5" x14ac:dyDescent="0.2">
      <c r="A70" t="s">
        <v>60</v>
      </c>
      <c r="B70" t="s">
        <v>77</v>
      </c>
      <c r="C70">
        <v>69</v>
      </c>
      <c r="D70">
        <v>34.9</v>
      </c>
      <c r="E70">
        <v>32</v>
      </c>
    </row>
    <row r="71" spans="1:5" x14ac:dyDescent="0.2">
      <c r="A71" t="s">
        <v>60</v>
      </c>
      <c r="B71" t="s">
        <v>78</v>
      </c>
      <c r="C71">
        <v>70</v>
      </c>
      <c r="D71">
        <v>39.200000000000003</v>
      </c>
      <c r="E71">
        <v>41.4</v>
      </c>
    </row>
    <row r="72" spans="1:5" x14ac:dyDescent="0.2">
      <c r="A72" t="s">
        <v>60</v>
      </c>
      <c r="B72" t="s">
        <v>79</v>
      </c>
      <c r="C72">
        <v>71</v>
      </c>
      <c r="D72">
        <v>43.6</v>
      </c>
      <c r="E72">
        <v>36.4</v>
      </c>
    </row>
    <row r="73" spans="1:5" x14ac:dyDescent="0.2">
      <c r="A73" t="s">
        <v>60</v>
      </c>
      <c r="B73" t="s">
        <v>80</v>
      </c>
      <c r="C73">
        <v>72</v>
      </c>
      <c r="D73">
        <v>36.4</v>
      </c>
      <c r="E73">
        <v>36.4</v>
      </c>
    </row>
    <row r="74" spans="1:5" x14ac:dyDescent="0.2">
      <c r="A74" t="s">
        <v>60</v>
      </c>
      <c r="B74" t="s">
        <v>81</v>
      </c>
      <c r="C74">
        <v>73</v>
      </c>
      <c r="D74">
        <v>32.700000000000003</v>
      </c>
      <c r="E74">
        <v>32.700000000000003</v>
      </c>
    </row>
    <row r="75" spans="1:5" x14ac:dyDescent="0.2">
      <c r="A75" t="s">
        <v>60</v>
      </c>
      <c r="B75" t="s">
        <v>82</v>
      </c>
      <c r="C75">
        <v>74</v>
      </c>
      <c r="D75">
        <v>39.200000000000003</v>
      </c>
      <c r="E75">
        <v>31.2</v>
      </c>
    </row>
    <row r="76" spans="1:5" x14ac:dyDescent="0.2">
      <c r="A76" t="s">
        <v>60</v>
      </c>
      <c r="B76" t="s">
        <v>83</v>
      </c>
      <c r="C76">
        <v>75</v>
      </c>
      <c r="D76">
        <v>32.700000000000003</v>
      </c>
      <c r="E76">
        <v>21.8</v>
      </c>
    </row>
    <row r="77" spans="1:5" x14ac:dyDescent="0.2">
      <c r="A77" t="s">
        <v>60</v>
      </c>
      <c r="B77" t="s">
        <v>84</v>
      </c>
      <c r="C77">
        <v>76</v>
      </c>
      <c r="D77">
        <v>33.799999999999997</v>
      </c>
      <c r="E77">
        <v>31.2</v>
      </c>
    </row>
    <row r="78" spans="1:5" x14ac:dyDescent="0.2">
      <c r="A78" t="s">
        <v>60</v>
      </c>
      <c r="B78" t="s">
        <v>85</v>
      </c>
      <c r="C78">
        <v>77</v>
      </c>
      <c r="D78">
        <v>36.4</v>
      </c>
      <c r="E78">
        <v>36.4</v>
      </c>
    </row>
    <row r="79" spans="1:5" x14ac:dyDescent="0.2">
      <c r="A79" t="s">
        <v>60</v>
      </c>
      <c r="B79" t="s">
        <v>86</v>
      </c>
      <c r="C79">
        <v>78</v>
      </c>
      <c r="D79">
        <v>43.6</v>
      </c>
      <c r="E79">
        <v>41.4</v>
      </c>
    </row>
    <row r="80" spans="1:5" x14ac:dyDescent="0.2">
      <c r="A80" t="s">
        <v>60</v>
      </c>
      <c r="B80" t="s">
        <v>87</v>
      </c>
      <c r="C80">
        <v>79</v>
      </c>
      <c r="D80">
        <v>34.9</v>
      </c>
      <c r="E80">
        <v>34</v>
      </c>
    </row>
    <row r="81" spans="1:5" x14ac:dyDescent="0.2">
      <c r="A81" t="s">
        <v>60</v>
      </c>
      <c r="B81" t="s">
        <v>88</v>
      </c>
      <c r="C81">
        <v>80</v>
      </c>
      <c r="D81">
        <v>39.200000000000003</v>
      </c>
      <c r="E81">
        <v>21.1</v>
      </c>
    </row>
    <row r="82" spans="1:5" x14ac:dyDescent="0.2">
      <c r="A82" t="s">
        <v>60</v>
      </c>
      <c r="B82" t="s">
        <v>89</v>
      </c>
      <c r="C82">
        <v>81</v>
      </c>
      <c r="D82">
        <v>39.200000000000003</v>
      </c>
      <c r="E82">
        <v>34.200000000000003</v>
      </c>
    </row>
    <row r="83" spans="1:5" x14ac:dyDescent="0.2">
      <c r="A83" t="s">
        <v>60</v>
      </c>
      <c r="B83" t="s">
        <v>90</v>
      </c>
      <c r="C83">
        <v>82</v>
      </c>
      <c r="D83">
        <v>39.200000000000003</v>
      </c>
      <c r="E83">
        <v>26.8</v>
      </c>
    </row>
    <row r="84" spans="1:5" x14ac:dyDescent="0.2">
      <c r="A84" t="s">
        <v>60</v>
      </c>
      <c r="B84" t="s">
        <v>91</v>
      </c>
      <c r="C84">
        <v>83</v>
      </c>
      <c r="D84">
        <v>37.9</v>
      </c>
      <c r="E84">
        <v>37.9</v>
      </c>
    </row>
    <row r="85" spans="1:5" x14ac:dyDescent="0.2">
      <c r="A85" t="s">
        <v>60</v>
      </c>
      <c r="B85" t="s">
        <v>92</v>
      </c>
      <c r="C85">
        <v>84</v>
      </c>
      <c r="D85">
        <v>37.1</v>
      </c>
      <c r="E85">
        <v>34</v>
      </c>
    </row>
    <row r="86" spans="1:5" x14ac:dyDescent="0.2">
      <c r="A86" t="s">
        <v>60</v>
      </c>
      <c r="B86" t="s">
        <v>93</v>
      </c>
      <c r="C86">
        <v>85</v>
      </c>
      <c r="D86">
        <v>49.3</v>
      </c>
      <c r="E86">
        <v>31.2</v>
      </c>
    </row>
    <row r="87" spans="1:5" x14ac:dyDescent="0.2">
      <c r="A87" t="s">
        <v>60</v>
      </c>
      <c r="B87" t="s">
        <v>94</v>
      </c>
      <c r="C87">
        <v>86</v>
      </c>
      <c r="D87">
        <v>36.4</v>
      </c>
      <c r="E87">
        <v>36.4</v>
      </c>
    </row>
    <row r="88" spans="1:5" x14ac:dyDescent="0.2">
      <c r="A88" t="s">
        <v>60</v>
      </c>
      <c r="B88" t="s">
        <v>95</v>
      </c>
      <c r="C88">
        <v>87</v>
      </c>
      <c r="D88">
        <v>43.6</v>
      </c>
      <c r="E88">
        <v>34.200000000000003</v>
      </c>
    </row>
    <row r="89" spans="1:5" x14ac:dyDescent="0.2">
      <c r="A89" t="s">
        <v>60</v>
      </c>
      <c r="B89" t="s">
        <v>96</v>
      </c>
      <c r="C89">
        <v>88</v>
      </c>
      <c r="D89">
        <v>37.1</v>
      </c>
      <c r="E89">
        <v>34</v>
      </c>
    </row>
    <row r="90" spans="1:5" x14ac:dyDescent="0.2">
      <c r="A90" t="s">
        <v>60</v>
      </c>
      <c r="B90" t="s">
        <v>97</v>
      </c>
      <c r="C90">
        <v>89</v>
      </c>
      <c r="D90">
        <v>32.700000000000003</v>
      </c>
      <c r="E90">
        <v>29</v>
      </c>
    </row>
    <row r="91" spans="1:5" x14ac:dyDescent="0.2">
      <c r="A91" t="s">
        <v>60</v>
      </c>
      <c r="B91" t="s">
        <v>98</v>
      </c>
      <c r="C91">
        <v>90</v>
      </c>
      <c r="D91">
        <v>34.9</v>
      </c>
      <c r="E91">
        <v>34</v>
      </c>
    </row>
    <row r="92" spans="1:5" x14ac:dyDescent="0.2">
      <c r="A92" t="s">
        <v>60</v>
      </c>
      <c r="B92" t="s">
        <v>99</v>
      </c>
      <c r="C92">
        <v>91</v>
      </c>
      <c r="D92">
        <v>43.6</v>
      </c>
      <c r="E92">
        <v>41.4</v>
      </c>
    </row>
    <row r="93" spans="1:5" x14ac:dyDescent="0.2">
      <c r="A93" t="s">
        <v>60</v>
      </c>
      <c r="B93" t="s">
        <v>100</v>
      </c>
      <c r="C93">
        <v>92</v>
      </c>
      <c r="D93">
        <v>43.6</v>
      </c>
      <c r="E93">
        <v>32</v>
      </c>
    </row>
    <row r="94" spans="1:5" x14ac:dyDescent="0.2">
      <c r="A94" t="s">
        <v>60</v>
      </c>
      <c r="B94" t="s">
        <v>101</v>
      </c>
      <c r="C94">
        <v>93</v>
      </c>
      <c r="D94">
        <v>36.200000000000003</v>
      </c>
      <c r="E94">
        <v>26.6</v>
      </c>
    </row>
    <row r="95" spans="1:5" x14ac:dyDescent="0.2">
      <c r="A95" t="s">
        <v>60</v>
      </c>
      <c r="B95" t="s">
        <v>102</v>
      </c>
      <c r="C95">
        <v>94</v>
      </c>
      <c r="D95">
        <v>36.200000000000003</v>
      </c>
      <c r="E95">
        <v>26.6</v>
      </c>
    </row>
    <row r="96" spans="1:5" x14ac:dyDescent="0.2">
      <c r="A96" t="s">
        <v>60</v>
      </c>
      <c r="B96" t="s">
        <v>103</v>
      </c>
      <c r="C96">
        <v>95</v>
      </c>
      <c r="D96">
        <v>36.200000000000003</v>
      </c>
      <c r="E96">
        <v>29.2</v>
      </c>
    </row>
    <row r="97" spans="1:5" x14ac:dyDescent="0.2">
      <c r="A97" t="s">
        <v>60</v>
      </c>
      <c r="B97" t="s">
        <v>104</v>
      </c>
      <c r="C97">
        <v>96</v>
      </c>
      <c r="D97">
        <v>41.4</v>
      </c>
      <c r="E97">
        <v>32</v>
      </c>
    </row>
    <row r="98" spans="1:5" x14ac:dyDescent="0.2">
      <c r="A98" t="s">
        <v>60</v>
      </c>
      <c r="B98" t="s">
        <v>105</v>
      </c>
      <c r="C98">
        <v>97</v>
      </c>
      <c r="D98">
        <v>39.200000000000003</v>
      </c>
      <c r="E98">
        <v>29</v>
      </c>
    </row>
    <row r="99" spans="1:5" x14ac:dyDescent="0.2">
      <c r="A99" t="s">
        <v>106</v>
      </c>
      <c r="B99" t="s">
        <v>107</v>
      </c>
      <c r="C99">
        <v>98</v>
      </c>
      <c r="D99">
        <v>33.1</v>
      </c>
      <c r="E99">
        <v>47.3</v>
      </c>
    </row>
    <row r="100" spans="1:5" x14ac:dyDescent="0.2">
      <c r="A100" t="s">
        <v>106</v>
      </c>
      <c r="B100" t="s">
        <v>108</v>
      </c>
      <c r="C100">
        <v>99</v>
      </c>
      <c r="D100">
        <v>48</v>
      </c>
      <c r="E100">
        <v>30.5</v>
      </c>
    </row>
    <row r="101" spans="1:5" x14ac:dyDescent="0.2">
      <c r="A101" t="s">
        <v>106</v>
      </c>
      <c r="B101" t="s">
        <v>109</v>
      </c>
      <c r="C101">
        <v>100</v>
      </c>
      <c r="D101">
        <v>51</v>
      </c>
      <c r="E101">
        <v>43.6</v>
      </c>
    </row>
    <row r="102" spans="1:5" x14ac:dyDescent="0.2">
      <c r="A102" t="s">
        <v>106</v>
      </c>
      <c r="B102" t="s">
        <v>110</v>
      </c>
      <c r="C102">
        <v>101</v>
      </c>
      <c r="D102">
        <v>26.6</v>
      </c>
      <c r="E102">
        <v>25.1</v>
      </c>
    </row>
    <row r="103" spans="1:5" x14ac:dyDescent="0.2">
      <c r="A103" t="s">
        <v>106</v>
      </c>
      <c r="B103" t="s">
        <v>111</v>
      </c>
      <c r="C103">
        <v>102</v>
      </c>
      <c r="D103">
        <v>33.1</v>
      </c>
      <c r="E103">
        <v>36.4</v>
      </c>
    </row>
    <row r="104" spans="1:5" x14ac:dyDescent="0.2">
      <c r="A104" t="s">
        <v>106</v>
      </c>
      <c r="B104" t="s">
        <v>112</v>
      </c>
      <c r="C104">
        <v>103</v>
      </c>
      <c r="D104">
        <v>37.5</v>
      </c>
      <c r="E104">
        <v>36.4</v>
      </c>
    </row>
    <row r="105" spans="1:5" x14ac:dyDescent="0.2">
      <c r="A105" t="s">
        <v>106</v>
      </c>
      <c r="B105" t="s">
        <v>113</v>
      </c>
      <c r="C105">
        <v>104</v>
      </c>
      <c r="D105">
        <v>31.8</v>
      </c>
      <c r="E105">
        <v>31.8</v>
      </c>
    </row>
    <row r="106" spans="1:5" x14ac:dyDescent="0.2">
      <c r="A106" t="s">
        <v>106</v>
      </c>
      <c r="B106" t="s">
        <v>114</v>
      </c>
      <c r="C106">
        <v>105</v>
      </c>
      <c r="D106">
        <v>39.200000000000003</v>
      </c>
      <c r="E106">
        <v>43.6</v>
      </c>
    </row>
    <row r="107" spans="1:5" x14ac:dyDescent="0.2">
      <c r="A107" t="s">
        <v>106</v>
      </c>
      <c r="B107" t="s">
        <v>115</v>
      </c>
      <c r="C107">
        <v>106</v>
      </c>
      <c r="D107">
        <v>26.6</v>
      </c>
      <c r="E107">
        <v>21.6</v>
      </c>
    </row>
    <row r="108" spans="1:5" x14ac:dyDescent="0.2">
      <c r="A108" t="s">
        <v>106</v>
      </c>
      <c r="B108" t="s">
        <v>116</v>
      </c>
      <c r="C108">
        <v>107</v>
      </c>
      <c r="D108">
        <v>31.8</v>
      </c>
      <c r="E108">
        <v>26.2</v>
      </c>
    </row>
    <row r="109" spans="1:5" x14ac:dyDescent="0.2">
      <c r="A109" t="s">
        <v>106</v>
      </c>
      <c r="B109" t="s">
        <v>117</v>
      </c>
      <c r="C109">
        <v>108</v>
      </c>
      <c r="D109">
        <v>31.8</v>
      </c>
      <c r="E109">
        <v>31.8</v>
      </c>
    </row>
    <row r="110" spans="1:5" x14ac:dyDescent="0.2">
      <c r="A110" t="s">
        <v>106</v>
      </c>
      <c r="B110" t="s">
        <v>118</v>
      </c>
      <c r="C110">
        <v>109</v>
      </c>
      <c r="D110">
        <v>39.200000000000003</v>
      </c>
      <c r="E110">
        <v>34.200000000000003</v>
      </c>
    </row>
    <row r="111" spans="1:5" x14ac:dyDescent="0.2">
      <c r="A111" t="s">
        <v>106</v>
      </c>
      <c r="B111" t="s">
        <v>119</v>
      </c>
      <c r="C111">
        <v>110</v>
      </c>
      <c r="D111">
        <v>39.200000000000003</v>
      </c>
      <c r="E111">
        <v>27.7</v>
      </c>
    </row>
    <row r="112" spans="1:5" x14ac:dyDescent="0.2">
      <c r="A112" t="s">
        <v>106</v>
      </c>
      <c r="B112" t="s">
        <v>120</v>
      </c>
      <c r="C112">
        <v>111</v>
      </c>
      <c r="D112">
        <v>31.8</v>
      </c>
      <c r="E112">
        <v>27</v>
      </c>
    </row>
    <row r="113" spans="1:5" x14ac:dyDescent="0.2">
      <c r="A113" t="s">
        <v>106</v>
      </c>
      <c r="B113" t="s">
        <v>121</v>
      </c>
      <c r="C113">
        <v>112</v>
      </c>
      <c r="D113">
        <v>47.1</v>
      </c>
      <c r="E113">
        <v>47.1</v>
      </c>
    </row>
    <row r="114" spans="1:5" x14ac:dyDescent="0.2">
      <c r="A114" t="s">
        <v>106</v>
      </c>
      <c r="B114" t="s">
        <v>122</v>
      </c>
      <c r="C114">
        <v>113</v>
      </c>
      <c r="D114">
        <v>41</v>
      </c>
      <c r="E114">
        <v>34.200000000000003</v>
      </c>
    </row>
    <row r="115" spans="1:5" x14ac:dyDescent="0.2">
      <c r="A115" t="s">
        <v>106</v>
      </c>
      <c r="B115" t="s">
        <v>123</v>
      </c>
      <c r="C115">
        <v>114</v>
      </c>
      <c r="D115">
        <v>33.1</v>
      </c>
      <c r="E115">
        <v>35.1</v>
      </c>
    </row>
    <row r="116" spans="1:5" x14ac:dyDescent="0.2">
      <c r="A116" t="s">
        <v>106</v>
      </c>
      <c r="B116" t="s">
        <v>124</v>
      </c>
      <c r="C116">
        <v>115</v>
      </c>
      <c r="D116">
        <v>54.1</v>
      </c>
      <c r="E116">
        <v>27.7</v>
      </c>
    </row>
    <row r="117" spans="1:5" x14ac:dyDescent="0.2">
      <c r="A117" t="s">
        <v>106</v>
      </c>
      <c r="B117" t="s">
        <v>125</v>
      </c>
      <c r="C117">
        <v>116</v>
      </c>
      <c r="D117">
        <v>41</v>
      </c>
      <c r="E117">
        <v>36.4</v>
      </c>
    </row>
    <row r="118" spans="1:5" x14ac:dyDescent="0.2">
      <c r="A118" t="s">
        <v>106</v>
      </c>
      <c r="B118" t="s">
        <v>126</v>
      </c>
      <c r="C118">
        <v>117</v>
      </c>
      <c r="D118">
        <v>31.8</v>
      </c>
      <c r="E118">
        <v>36.4</v>
      </c>
    </row>
    <row r="119" spans="1:5" x14ac:dyDescent="0.2">
      <c r="A119" t="s">
        <v>106</v>
      </c>
      <c r="B119" t="s">
        <v>127</v>
      </c>
      <c r="C119">
        <v>118</v>
      </c>
      <c r="D119">
        <v>43.6</v>
      </c>
      <c r="E119">
        <v>27.7</v>
      </c>
    </row>
    <row r="120" spans="1:5" x14ac:dyDescent="0.2">
      <c r="A120" t="s">
        <v>106</v>
      </c>
      <c r="B120" t="s">
        <v>128</v>
      </c>
      <c r="C120">
        <v>119</v>
      </c>
      <c r="D120">
        <v>43.6</v>
      </c>
      <c r="E120">
        <v>36.4</v>
      </c>
    </row>
    <row r="121" spans="1:5" x14ac:dyDescent="0.2">
      <c r="A121" t="s">
        <v>106</v>
      </c>
      <c r="B121" t="s">
        <v>129</v>
      </c>
      <c r="C121">
        <v>120</v>
      </c>
      <c r="D121">
        <v>33.1</v>
      </c>
      <c r="E121">
        <v>25.1</v>
      </c>
    </row>
    <row r="122" spans="1:5" x14ac:dyDescent="0.2">
      <c r="A122" t="s">
        <v>106</v>
      </c>
      <c r="B122" t="s">
        <v>130</v>
      </c>
      <c r="C122">
        <v>121</v>
      </c>
      <c r="D122">
        <v>33.1</v>
      </c>
      <c r="E122">
        <v>25.1</v>
      </c>
    </row>
    <row r="123" spans="1:5" x14ac:dyDescent="0.2">
      <c r="A123" t="s">
        <v>106</v>
      </c>
      <c r="B123" t="s">
        <v>131</v>
      </c>
      <c r="C123">
        <v>122</v>
      </c>
      <c r="D123">
        <v>39.200000000000003</v>
      </c>
      <c r="E123">
        <v>25.1</v>
      </c>
    </row>
    <row r="124" spans="1:5" x14ac:dyDescent="0.2">
      <c r="A124" t="s">
        <v>106</v>
      </c>
      <c r="B124" t="s">
        <v>132</v>
      </c>
      <c r="C124">
        <v>123</v>
      </c>
      <c r="D124">
        <v>51</v>
      </c>
      <c r="E124">
        <v>43.6</v>
      </c>
    </row>
    <row r="125" spans="1:5" x14ac:dyDescent="0.2">
      <c r="A125" t="s">
        <v>106</v>
      </c>
      <c r="B125" t="s">
        <v>133</v>
      </c>
      <c r="C125">
        <v>124</v>
      </c>
      <c r="D125">
        <v>33.1</v>
      </c>
      <c r="E125">
        <v>25.1</v>
      </c>
    </row>
    <row r="126" spans="1:5" x14ac:dyDescent="0.2">
      <c r="A126" t="s">
        <v>106</v>
      </c>
      <c r="B126" t="s">
        <v>134</v>
      </c>
      <c r="C126">
        <v>125</v>
      </c>
      <c r="D126">
        <v>52.3</v>
      </c>
      <c r="E126">
        <v>42.9</v>
      </c>
    </row>
    <row r="127" spans="1:5" x14ac:dyDescent="0.2">
      <c r="A127" t="s">
        <v>106</v>
      </c>
      <c r="B127" t="s">
        <v>135</v>
      </c>
      <c r="C127">
        <v>126</v>
      </c>
      <c r="D127">
        <v>65.400000000000006</v>
      </c>
      <c r="E127">
        <v>51</v>
      </c>
    </row>
    <row r="128" spans="1:5" x14ac:dyDescent="0.2">
      <c r="A128" t="s">
        <v>106</v>
      </c>
      <c r="B128" t="s">
        <v>136</v>
      </c>
      <c r="C128">
        <v>127</v>
      </c>
      <c r="D128">
        <v>39.200000000000003</v>
      </c>
      <c r="E128">
        <v>35.1</v>
      </c>
    </row>
    <row r="129" spans="1:5" x14ac:dyDescent="0.2">
      <c r="A129" t="s">
        <v>137</v>
      </c>
      <c r="B129" t="s">
        <v>138</v>
      </c>
      <c r="C129">
        <v>128</v>
      </c>
      <c r="D129">
        <v>31.8</v>
      </c>
      <c r="E129">
        <v>27.7</v>
      </c>
    </row>
    <row r="130" spans="1:5" x14ac:dyDescent="0.2">
      <c r="A130" t="s">
        <v>137</v>
      </c>
      <c r="B130" t="s">
        <v>139</v>
      </c>
      <c r="C130">
        <v>129</v>
      </c>
      <c r="D130">
        <v>36.799999999999997</v>
      </c>
      <c r="E130">
        <v>31</v>
      </c>
    </row>
    <row r="131" spans="1:5" x14ac:dyDescent="0.2">
      <c r="A131" t="s">
        <v>137</v>
      </c>
      <c r="B131" t="s">
        <v>140</v>
      </c>
      <c r="C131">
        <v>130</v>
      </c>
      <c r="D131">
        <v>36.799999999999997</v>
      </c>
      <c r="E131">
        <v>31</v>
      </c>
    </row>
    <row r="132" spans="1:5" x14ac:dyDescent="0.2">
      <c r="A132" t="s">
        <v>137</v>
      </c>
      <c r="B132" t="s">
        <v>141</v>
      </c>
      <c r="C132">
        <v>131</v>
      </c>
      <c r="D132">
        <v>54.1</v>
      </c>
      <c r="E132">
        <v>37.5</v>
      </c>
    </row>
    <row r="133" spans="1:5" x14ac:dyDescent="0.2">
      <c r="A133" t="s">
        <v>137</v>
      </c>
      <c r="B133" t="s">
        <v>142</v>
      </c>
      <c r="C133">
        <v>132</v>
      </c>
      <c r="D133">
        <v>31.8</v>
      </c>
      <c r="E133">
        <v>34.200000000000003</v>
      </c>
    </row>
    <row r="134" spans="1:5" x14ac:dyDescent="0.2">
      <c r="A134" t="s">
        <v>137</v>
      </c>
      <c r="B134" t="s">
        <v>143</v>
      </c>
      <c r="C134">
        <v>133</v>
      </c>
      <c r="D134">
        <v>33.1</v>
      </c>
      <c r="E134">
        <v>42.1</v>
      </c>
    </row>
    <row r="135" spans="1:5" x14ac:dyDescent="0.2">
      <c r="A135" t="s">
        <v>137</v>
      </c>
      <c r="B135" t="s">
        <v>144</v>
      </c>
      <c r="C135">
        <v>134</v>
      </c>
      <c r="D135">
        <v>35.1</v>
      </c>
      <c r="E135">
        <v>30.5</v>
      </c>
    </row>
    <row r="136" spans="1:5" x14ac:dyDescent="0.2">
      <c r="A136" t="s">
        <v>137</v>
      </c>
      <c r="B136" t="s">
        <v>145</v>
      </c>
      <c r="C136">
        <v>135</v>
      </c>
      <c r="D136">
        <v>36.799999999999997</v>
      </c>
      <c r="E136">
        <v>31</v>
      </c>
    </row>
    <row r="137" spans="1:5" x14ac:dyDescent="0.2">
      <c r="A137" t="s">
        <v>137</v>
      </c>
      <c r="B137" t="s">
        <v>146</v>
      </c>
      <c r="C137">
        <v>136</v>
      </c>
      <c r="D137">
        <v>46.4</v>
      </c>
      <c r="E137">
        <v>37.9</v>
      </c>
    </row>
    <row r="138" spans="1:5" x14ac:dyDescent="0.2">
      <c r="A138" t="s">
        <v>137</v>
      </c>
      <c r="B138" t="s">
        <v>147</v>
      </c>
      <c r="C138">
        <v>137</v>
      </c>
      <c r="D138">
        <v>31.8</v>
      </c>
      <c r="E138">
        <v>39.9</v>
      </c>
    </row>
    <row r="139" spans="1:5" x14ac:dyDescent="0.2">
      <c r="A139" t="s">
        <v>137</v>
      </c>
      <c r="B139" t="s">
        <v>148</v>
      </c>
      <c r="C139">
        <v>138</v>
      </c>
      <c r="D139">
        <v>39.200000000000003</v>
      </c>
      <c r="E139">
        <v>32</v>
      </c>
    </row>
    <row r="140" spans="1:5" x14ac:dyDescent="0.2">
      <c r="A140" t="s">
        <v>137</v>
      </c>
      <c r="B140" t="s">
        <v>149</v>
      </c>
      <c r="C140">
        <v>139</v>
      </c>
      <c r="D140">
        <v>54.1</v>
      </c>
      <c r="E140">
        <v>36.4</v>
      </c>
    </row>
    <row r="141" spans="1:5" x14ac:dyDescent="0.2">
      <c r="A141" t="s">
        <v>137</v>
      </c>
      <c r="B141" t="s">
        <v>150</v>
      </c>
      <c r="C141">
        <v>140</v>
      </c>
      <c r="D141">
        <v>37.1</v>
      </c>
      <c r="E141">
        <v>29</v>
      </c>
    </row>
    <row r="142" spans="1:5" x14ac:dyDescent="0.2">
      <c r="A142" t="s">
        <v>137</v>
      </c>
      <c r="B142" t="s">
        <v>151</v>
      </c>
      <c r="C142">
        <v>141</v>
      </c>
      <c r="D142">
        <v>37.1</v>
      </c>
      <c r="E142">
        <v>32.5</v>
      </c>
    </row>
    <row r="143" spans="1:5" x14ac:dyDescent="0.2">
      <c r="A143" t="s">
        <v>137</v>
      </c>
      <c r="B143" t="s">
        <v>152</v>
      </c>
      <c r="C143">
        <v>142</v>
      </c>
      <c r="D143">
        <v>65.599999999999994</v>
      </c>
      <c r="E143">
        <v>42.9</v>
      </c>
    </row>
    <row r="144" spans="1:5" x14ac:dyDescent="0.2">
      <c r="A144" t="s">
        <v>137</v>
      </c>
      <c r="B144" t="s">
        <v>153</v>
      </c>
      <c r="C144">
        <v>143</v>
      </c>
      <c r="D144">
        <v>54.1</v>
      </c>
      <c r="E144">
        <v>37.5</v>
      </c>
    </row>
    <row r="145" spans="1:5" x14ac:dyDescent="0.2">
      <c r="A145" t="s">
        <v>137</v>
      </c>
      <c r="B145" t="s">
        <v>154</v>
      </c>
      <c r="C145">
        <v>144</v>
      </c>
      <c r="D145">
        <v>37.1</v>
      </c>
      <c r="E145">
        <v>32.5</v>
      </c>
    </row>
    <row r="146" spans="1:5" x14ac:dyDescent="0.2">
      <c r="A146" t="s">
        <v>137</v>
      </c>
      <c r="B146" t="s">
        <v>155</v>
      </c>
      <c r="C146">
        <v>145</v>
      </c>
      <c r="D146">
        <v>31.4</v>
      </c>
      <c r="E146">
        <v>31.4</v>
      </c>
    </row>
    <row r="147" spans="1:5" x14ac:dyDescent="0.2">
      <c r="A147" t="s">
        <v>137</v>
      </c>
      <c r="B147" t="s">
        <v>156</v>
      </c>
      <c r="C147">
        <v>146</v>
      </c>
      <c r="D147">
        <v>36.799999999999997</v>
      </c>
      <c r="E147">
        <v>31</v>
      </c>
    </row>
    <row r="148" spans="1:5" x14ac:dyDescent="0.2">
      <c r="A148" t="s">
        <v>137</v>
      </c>
      <c r="B148" t="s">
        <v>157</v>
      </c>
      <c r="C148">
        <v>147</v>
      </c>
      <c r="D148">
        <v>54.1</v>
      </c>
      <c r="E148">
        <v>37.5</v>
      </c>
    </row>
    <row r="149" spans="1:5" x14ac:dyDescent="0.2">
      <c r="A149" t="s">
        <v>137</v>
      </c>
      <c r="B149" t="s">
        <v>158</v>
      </c>
      <c r="C149">
        <v>148</v>
      </c>
      <c r="D149">
        <v>36.799999999999997</v>
      </c>
      <c r="E149">
        <v>31</v>
      </c>
    </row>
    <row r="150" spans="1:5" x14ac:dyDescent="0.2">
      <c r="A150" t="s">
        <v>137</v>
      </c>
      <c r="B150" t="s">
        <v>159</v>
      </c>
      <c r="C150">
        <v>149</v>
      </c>
      <c r="D150">
        <v>32.5</v>
      </c>
      <c r="E150">
        <v>32.5</v>
      </c>
    </row>
    <row r="151" spans="1:5" x14ac:dyDescent="0.2">
      <c r="A151" t="s">
        <v>137</v>
      </c>
      <c r="B151" t="s">
        <v>160</v>
      </c>
      <c r="C151">
        <v>150</v>
      </c>
      <c r="D151">
        <v>45.3</v>
      </c>
      <c r="E151">
        <v>32.5</v>
      </c>
    </row>
    <row r="152" spans="1:5" x14ac:dyDescent="0.2">
      <c r="A152" t="s">
        <v>137</v>
      </c>
      <c r="B152" t="s">
        <v>161</v>
      </c>
      <c r="C152">
        <v>151</v>
      </c>
      <c r="D152">
        <v>54.1</v>
      </c>
      <c r="E152">
        <v>37.5</v>
      </c>
    </row>
    <row r="153" spans="1:5" x14ac:dyDescent="0.2">
      <c r="A153" t="s">
        <v>137</v>
      </c>
      <c r="B153" t="s">
        <v>162</v>
      </c>
      <c r="C153">
        <v>152</v>
      </c>
      <c r="D153">
        <v>31.4</v>
      </c>
      <c r="E153">
        <v>31.4</v>
      </c>
    </row>
    <row r="154" spans="1:5" x14ac:dyDescent="0.2">
      <c r="A154" t="s">
        <v>137</v>
      </c>
      <c r="B154" t="s">
        <v>163</v>
      </c>
      <c r="C154">
        <v>153</v>
      </c>
      <c r="D154">
        <v>31.8</v>
      </c>
      <c r="E154">
        <v>35.1</v>
      </c>
    </row>
    <row r="155" spans="1:5" x14ac:dyDescent="0.2">
      <c r="A155" t="s">
        <v>137</v>
      </c>
      <c r="B155" t="s">
        <v>164</v>
      </c>
      <c r="C155">
        <v>154</v>
      </c>
      <c r="D155">
        <v>43.6</v>
      </c>
      <c r="E155">
        <v>45.1</v>
      </c>
    </row>
    <row r="156" spans="1:5" x14ac:dyDescent="0.2">
      <c r="A156" t="s">
        <v>137</v>
      </c>
      <c r="B156" t="s">
        <v>165</v>
      </c>
      <c r="C156">
        <v>155</v>
      </c>
      <c r="D156">
        <v>29.4</v>
      </c>
      <c r="E156">
        <v>29.4</v>
      </c>
    </row>
    <row r="157" spans="1:5" x14ac:dyDescent="0.2">
      <c r="A157" t="s">
        <v>137</v>
      </c>
      <c r="B157" t="s">
        <v>166</v>
      </c>
      <c r="C157">
        <v>156</v>
      </c>
      <c r="D157">
        <v>29.4</v>
      </c>
      <c r="E157">
        <v>29.4</v>
      </c>
    </row>
    <row r="158" spans="1:5" x14ac:dyDescent="0.2">
      <c r="A158" t="s">
        <v>137</v>
      </c>
      <c r="B158" t="s">
        <v>167</v>
      </c>
      <c r="C158">
        <v>157</v>
      </c>
      <c r="D158">
        <v>31.8</v>
      </c>
      <c r="E158">
        <v>34.200000000000003</v>
      </c>
    </row>
    <row r="159" spans="1:5" x14ac:dyDescent="0.2">
      <c r="A159" t="s">
        <v>137</v>
      </c>
      <c r="B159" t="s">
        <v>168</v>
      </c>
      <c r="C159">
        <v>158</v>
      </c>
      <c r="D159">
        <v>54.1</v>
      </c>
      <c r="E159">
        <v>37.5</v>
      </c>
    </row>
    <row r="160" spans="1:5" x14ac:dyDescent="0.2">
      <c r="A160" t="s">
        <v>137</v>
      </c>
      <c r="B160" t="s">
        <v>169</v>
      </c>
      <c r="C160">
        <v>159</v>
      </c>
      <c r="D160">
        <v>27.7</v>
      </c>
      <c r="E160">
        <v>25.1</v>
      </c>
    </row>
    <row r="161" spans="1:5" x14ac:dyDescent="0.2">
      <c r="A161" t="s">
        <v>137</v>
      </c>
      <c r="B161" t="s">
        <v>170</v>
      </c>
      <c r="C161">
        <v>160</v>
      </c>
      <c r="D161">
        <v>32.5</v>
      </c>
      <c r="E161">
        <v>32.5</v>
      </c>
    </row>
    <row r="162" spans="1:5" x14ac:dyDescent="0.2">
      <c r="A162" t="s">
        <v>137</v>
      </c>
      <c r="B162" t="s">
        <v>171</v>
      </c>
      <c r="C162">
        <v>161</v>
      </c>
      <c r="D162">
        <v>54.1</v>
      </c>
      <c r="E162">
        <v>37.5</v>
      </c>
    </row>
    <row r="163" spans="1:5" x14ac:dyDescent="0.2">
      <c r="A163" t="s">
        <v>137</v>
      </c>
      <c r="B163" t="s">
        <v>172</v>
      </c>
      <c r="C163">
        <v>162</v>
      </c>
      <c r="D163">
        <v>43.6</v>
      </c>
      <c r="E163">
        <v>44.7</v>
      </c>
    </row>
    <row r="164" spans="1:5" x14ac:dyDescent="0.2">
      <c r="A164" t="s">
        <v>137</v>
      </c>
      <c r="B164" t="s">
        <v>173</v>
      </c>
      <c r="C164">
        <v>163</v>
      </c>
      <c r="D164">
        <v>31.8</v>
      </c>
      <c r="E164">
        <v>32.700000000000003</v>
      </c>
    </row>
    <row r="165" spans="1:5" x14ac:dyDescent="0.2">
      <c r="A165" t="s">
        <v>137</v>
      </c>
      <c r="B165" t="s">
        <v>174</v>
      </c>
      <c r="C165">
        <v>164</v>
      </c>
      <c r="D165">
        <v>32.700000000000003</v>
      </c>
      <c r="E165">
        <v>29</v>
      </c>
    </row>
    <row r="166" spans="1:5" x14ac:dyDescent="0.2">
      <c r="A166" t="s">
        <v>137</v>
      </c>
      <c r="B166" t="s">
        <v>175</v>
      </c>
      <c r="C166">
        <v>165</v>
      </c>
      <c r="D166">
        <v>36.799999999999997</v>
      </c>
      <c r="E166">
        <v>31</v>
      </c>
    </row>
    <row r="167" spans="1:5" x14ac:dyDescent="0.2">
      <c r="A167" t="s">
        <v>137</v>
      </c>
      <c r="B167" t="s">
        <v>176</v>
      </c>
      <c r="C167">
        <v>166</v>
      </c>
      <c r="D167">
        <v>39.200000000000003</v>
      </c>
      <c r="E167">
        <v>37.5</v>
      </c>
    </row>
    <row r="168" spans="1:5" x14ac:dyDescent="0.2">
      <c r="A168" t="s">
        <v>137</v>
      </c>
      <c r="B168" t="s">
        <v>177</v>
      </c>
      <c r="C168">
        <v>167</v>
      </c>
      <c r="D168">
        <v>39.200000000000003</v>
      </c>
      <c r="E168">
        <v>42.1</v>
      </c>
    </row>
    <row r="169" spans="1:5" x14ac:dyDescent="0.2">
      <c r="A169" t="s">
        <v>137</v>
      </c>
      <c r="B169" t="s">
        <v>178</v>
      </c>
      <c r="C169">
        <v>168</v>
      </c>
      <c r="D169">
        <v>36.799999999999997</v>
      </c>
      <c r="E169">
        <v>31</v>
      </c>
    </row>
    <row r="170" spans="1:5" x14ac:dyDescent="0.2">
      <c r="A170" t="s">
        <v>137</v>
      </c>
      <c r="B170" t="s">
        <v>179</v>
      </c>
      <c r="C170">
        <v>169</v>
      </c>
      <c r="D170">
        <v>36.799999999999997</v>
      </c>
      <c r="E170">
        <v>31</v>
      </c>
    </row>
    <row r="171" spans="1:5" x14ac:dyDescent="0.2">
      <c r="A171" t="s">
        <v>137</v>
      </c>
      <c r="B171" t="s">
        <v>180</v>
      </c>
      <c r="C171">
        <v>170</v>
      </c>
      <c r="D171">
        <v>54.1</v>
      </c>
      <c r="E171">
        <v>37.5</v>
      </c>
    </row>
    <row r="172" spans="1:5" x14ac:dyDescent="0.2">
      <c r="A172" t="s">
        <v>137</v>
      </c>
      <c r="B172" t="s">
        <v>181</v>
      </c>
      <c r="C172">
        <v>171</v>
      </c>
      <c r="D172">
        <v>31.4</v>
      </c>
      <c r="E172">
        <v>31.4</v>
      </c>
    </row>
    <row r="173" spans="1:5" x14ac:dyDescent="0.2">
      <c r="A173" t="s">
        <v>182</v>
      </c>
      <c r="B173" t="s">
        <v>183</v>
      </c>
      <c r="C173">
        <v>172</v>
      </c>
      <c r="D173">
        <v>47.3</v>
      </c>
      <c r="E173">
        <v>39.9</v>
      </c>
    </row>
    <row r="174" spans="1:5" x14ac:dyDescent="0.2">
      <c r="A174" t="s">
        <v>182</v>
      </c>
      <c r="B174" t="s">
        <v>184</v>
      </c>
      <c r="C174">
        <v>173</v>
      </c>
      <c r="D174">
        <v>32.5</v>
      </c>
      <c r="E174">
        <v>36.4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E13" sqref="E13"/>
    </sheetView>
  </sheetViews>
  <sheetFormatPr baseColWidth="10" defaultRowHeight="14.25" x14ac:dyDescent="0.2"/>
  <sheetData>
    <row r="1" spans="1:1" x14ac:dyDescent="0.2">
      <c r="A1" t="s">
        <v>190</v>
      </c>
    </row>
    <row r="2" spans="1:1" x14ac:dyDescent="0.2">
      <c r="A2" s="2" t="s">
        <v>228</v>
      </c>
    </row>
    <row r="3" spans="1:1" x14ac:dyDescent="0.2">
      <c r="A3" s="2" t="s">
        <v>237</v>
      </c>
    </row>
    <row r="4" spans="1:1" x14ac:dyDescent="0.2">
      <c r="A4" s="2" t="s">
        <v>241</v>
      </c>
    </row>
    <row r="5" spans="1:1" x14ac:dyDescent="0.2">
      <c r="A5" s="2" t="s">
        <v>242</v>
      </c>
    </row>
    <row r="6" spans="1:1" x14ac:dyDescent="0.2">
      <c r="A6" s="2" t="s">
        <v>243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6DEC40AE541049B75F54A32BC6EC9A" ma:contentTypeVersion="9" ma:contentTypeDescription="Ein neues Dokument erstellen." ma:contentTypeScope="" ma:versionID="210e9e7160b630c082f85e28be44fdae">
  <xsd:schema xmlns:xsd="http://www.w3.org/2001/XMLSchema" xmlns:xs="http://www.w3.org/2001/XMLSchema" xmlns:p="http://schemas.microsoft.com/office/2006/metadata/properties" xmlns:ns2="a85ceb5b-708e-4e38-a94d-44010c283c38" targetNamespace="http://schemas.microsoft.com/office/2006/metadata/properties" ma:root="true" ma:fieldsID="73aef10b82e2468a7c3711ae6f6ef549" ns2:_="">
    <xsd:import namespace="a85ceb5b-708e-4e38-a94d-44010c283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ceb5b-708e-4e38-a94d-44010c283c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9F8F9-CE4D-4236-865E-5499606926EA}">
  <ds:schemaRefs>
    <ds:schemaRef ds:uri="http://purl.org/dc/elements/1.1/"/>
    <ds:schemaRef ds:uri="http://schemas.microsoft.com/office/2006/metadata/properties"/>
    <ds:schemaRef ds:uri="a85ceb5b-708e-4e38-a94d-44010c283c3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0A1FB6-7145-4162-88B2-5A92B2E11B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D9D54-94E3-4287-BA8A-2AD22BAE4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5ceb5b-708e-4e38-a94d-44010c283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Reisekostenabrechnung</vt:lpstr>
      <vt:lpstr>Länder</vt:lpstr>
      <vt:lpstr>Versionshinweise</vt:lpstr>
      <vt:lpstr>Reisekostenabrechnung!Druckbereich</vt:lpstr>
    </vt:vector>
  </TitlesOfParts>
  <Company>LBG Wirtschaftstreuhand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F. Klein</dc:creator>
  <cp:lastModifiedBy>Annette Beck (HSP Steuerberatung)</cp:lastModifiedBy>
  <cp:lastPrinted>2019-01-17T08:54:31Z</cp:lastPrinted>
  <dcterms:created xsi:type="dcterms:W3CDTF">2010-04-22T16:44:41Z</dcterms:created>
  <dcterms:modified xsi:type="dcterms:W3CDTF">2025-01-09T14:46:39Z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0x010100666DEC40AE541049B75F54A32BC6EC9A</vt:lpwstr>
  </property>
</Properties>
</file>